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4875" activeTab="12"/>
  </bookViews>
  <sheets>
    <sheet name="0107" sheetId="1" r:id="rId1"/>
    <sheet name="0207" sheetId="2" r:id="rId2"/>
    <sheet name="0307" sheetId="3" r:id="rId3"/>
    <sheet name="0407" sheetId="4" r:id="rId4"/>
    <sheet name="0507" sheetId="5" r:id="rId5"/>
    <sheet name="0607" sheetId="6" r:id="rId6"/>
    <sheet name="0707" sheetId="7" r:id="rId7"/>
    <sheet name="0807" sheetId="8" r:id="rId8"/>
    <sheet name="0907" sheetId="9" r:id="rId9"/>
    <sheet name="1007" sheetId="10" r:id="rId10"/>
    <sheet name="1107" sheetId="11" r:id="rId11"/>
    <sheet name="1207" sheetId="12" r:id="rId12"/>
    <sheet name="SUM07" sheetId="13" r:id="rId13"/>
  </sheets>
  <externalReferences>
    <externalReference r:id="rId14"/>
    <externalReference r:id="rId15"/>
  </externalReferences>
  <calcPr calcId="124519"/>
</workbook>
</file>

<file path=xl/calcChain.xml><?xml version="1.0" encoding="utf-8"?>
<calcChain xmlns="http://schemas.openxmlformats.org/spreadsheetml/2006/main">
  <c r="O41" i="13"/>
  <c r="O40"/>
  <c r="O39"/>
  <c r="N35" l="1"/>
  <c r="N42" s="1"/>
  <c r="N29"/>
  <c r="N28"/>
  <c r="N27"/>
  <c r="N26"/>
  <c r="N25"/>
  <c r="N24"/>
  <c r="N23"/>
  <c r="N22"/>
  <c r="N21"/>
  <c r="N20"/>
  <c r="N19"/>
  <c r="N18"/>
  <c r="N17"/>
  <c r="N14"/>
  <c r="N15" s="1"/>
  <c r="N12"/>
  <c r="N11"/>
  <c r="N10"/>
  <c r="N9"/>
  <c r="M12"/>
  <c r="M11"/>
  <c r="M10"/>
  <c r="M15" s="1"/>
  <c r="M9"/>
  <c r="M28"/>
  <c r="M27"/>
  <c r="M26"/>
  <c r="M25"/>
  <c r="M24"/>
  <c r="M23"/>
  <c r="M22"/>
  <c r="M21"/>
  <c r="M20"/>
  <c r="M19"/>
  <c r="M18"/>
  <c r="M17"/>
  <c r="M29"/>
  <c r="M30"/>
  <c r="M35"/>
  <c r="L35"/>
  <c r="L10"/>
  <c r="L9"/>
  <c r="L28"/>
  <c r="L27"/>
  <c r="L26"/>
  <c r="L25"/>
  <c r="L24"/>
  <c r="L23"/>
  <c r="L22"/>
  <c r="L21"/>
  <c r="L20"/>
  <c r="L19"/>
  <c r="L18"/>
  <c r="L17"/>
  <c r="L29"/>
  <c r="K29"/>
  <c r="K28"/>
  <c r="K27"/>
  <c r="K26"/>
  <c r="K25"/>
  <c r="K24"/>
  <c r="K23"/>
  <c r="K22"/>
  <c r="K21"/>
  <c r="K20"/>
  <c r="K19"/>
  <c r="K18"/>
  <c r="K17"/>
  <c r="K14"/>
  <c r="K10"/>
  <c r="K9"/>
  <c r="J14"/>
  <c r="J9"/>
  <c r="J28"/>
  <c r="O28" s="1"/>
  <c r="J27"/>
  <c r="J26"/>
  <c r="J25"/>
  <c r="J24"/>
  <c r="O24" s="1"/>
  <c r="J23"/>
  <c r="J22"/>
  <c r="J21"/>
  <c r="J20"/>
  <c r="O20" s="1"/>
  <c r="J19"/>
  <c r="J18"/>
  <c r="J17"/>
  <c r="J29"/>
  <c r="I34"/>
  <c r="I30"/>
  <c r="I33"/>
  <c r="I29"/>
  <c r="I28"/>
  <c r="I27"/>
  <c r="I26"/>
  <c r="I25"/>
  <c r="I24"/>
  <c r="I23"/>
  <c r="I22"/>
  <c r="I21"/>
  <c r="I20"/>
  <c r="I19"/>
  <c r="I18"/>
  <c r="I17"/>
  <c r="I14"/>
  <c r="I11"/>
  <c r="I10"/>
  <c r="I9"/>
  <c r="H33"/>
  <c r="O33" s="1"/>
  <c r="H29"/>
  <c r="H28"/>
  <c r="H27"/>
  <c r="H26"/>
  <c r="H25"/>
  <c r="H24"/>
  <c r="H23"/>
  <c r="H22"/>
  <c r="H21"/>
  <c r="H20"/>
  <c r="H19"/>
  <c r="H18"/>
  <c r="H17"/>
  <c r="H14"/>
  <c r="H15" s="1"/>
  <c r="H11"/>
  <c r="H10"/>
  <c r="H9"/>
  <c r="G29"/>
  <c r="G28"/>
  <c r="G27"/>
  <c r="G26"/>
  <c r="G25"/>
  <c r="G24"/>
  <c r="G23"/>
  <c r="G22"/>
  <c r="G21"/>
  <c r="G20"/>
  <c r="G19"/>
  <c r="G18"/>
  <c r="G17"/>
  <c r="G42" s="1"/>
  <c r="G14"/>
  <c r="G11"/>
  <c r="G10"/>
  <c r="G9"/>
  <c r="F39"/>
  <c r="F29"/>
  <c r="F28"/>
  <c r="F27"/>
  <c r="F26"/>
  <c r="F25"/>
  <c r="F24"/>
  <c r="F23"/>
  <c r="F22"/>
  <c r="F21"/>
  <c r="F20"/>
  <c r="F19"/>
  <c r="F18"/>
  <c r="F17"/>
  <c r="F42" s="1"/>
  <c r="F14"/>
  <c r="F15" s="1"/>
  <c r="F9"/>
  <c r="E39"/>
  <c r="E32"/>
  <c r="E38"/>
  <c r="E29"/>
  <c r="E28"/>
  <c r="E27"/>
  <c r="E26"/>
  <c r="E25"/>
  <c r="E24"/>
  <c r="E23"/>
  <c r="E22"/>
  <c r="E21"/>
  <c r="E20"/>
  <c r="E19"/>
  <c r="E18"/>
  <c r="E17"/>
  <c r="E14"/>
  <c r="E9"/>
  <c r="D37"/>
  <c r="D38"/>
  <c r="D29"/>
  <c r="D28"/>
  <c r="D27"/>
  <c r="D26"/>
  <c r="D25"/>
  <c r="D24"/>
  <c r="D23"/>
  <c r="D22"/>
  <c r="D21"/>
  <c r="D20"/>
  <c r="D19"/>
  <c r="D18"/>
  <c r="D17"/>
  <c r="D12"/>
  <c r="D14"/>
  <c r="D11"/>
  <c r="D10"/>
  <c r="D9"/>
  <c r="C15"/>
  <c r="C38"/>
  <c r="C29"/>
  <c r="C28"/>
  <c r="C27"/>
  <c r="C26"/>
  <c r="C25"/>
  <c r="C24"/>
  <c r="C23"/>
  <c r="C22"/>
  <c r="C21"/>
  <c r="C20"/>
  <c r="C14"/>
  <c r="C12"/>
  <c r="O12" s="1"/>
  <c r="C11"/>
  <c r="C10"/>
  <c r="C9"/>
  <c r="H37" i="12"/>
  <c r="H36"/>
  <c r="H35"/>
  <c r="H34"/>
  <c r="H33"/>
  <c r="H32"/>
  <c r="H31"/>
  <c r="H30"/>
  <c r="H37" i="11"/>
  <c r="H36"/>
  <c r="H35"/>
  <c r="H34"/>
  <c r="H33"/>
  <c r="H32"/>
  <c r="H31"/>
  <c r="H30"/>
  <c r="H37" i="10"/>
  <c r="H36"/>
  <c r="H35"/>
  <c r="H34"/>
  <c r="H33"/>
  <c r="H32"/>
  <c r="H31"/>
  <c r="H30"/>
  <c r="H37" i="9"/>
  <c r="H36"/>
  <c r="H35"/>
  <c r="H34"/>
  <c r="H33"/>
  <c r="H32"/>
  <c r="H31"/>
  <c r="H30"/>
  <c r="H37" i="8"/>
  <c r="H36"/>
  <c r="H35"/>
  <c r="H34"/>
  <c r="H33"/>
  <c r="H32"/>
  <c r="H31"/>
  <c r="H30"/>
  <c r="H29"/>
  <c r="H37" i="7"/>
  <c r="H36"/>
  <c r="H35"/>
  <c r="H34"/>
  <c r="H33"/>
  <c r="H32"/>
  <c r="H31"/>
  <c r="H30"/>
  <c r="H37" i="6"/>
  <c r="H36"/>
  <c r="H35"/>
  <c r="H34"/>
  <c r="H33"/>
  <c r="H32"/>
  <c r="H31"/>
  <c r="H30"/>
  <c r="H37" i="5"/>
  <c r="H36"/>
  <c r="H35"/>
  <c r="H34"/>
  <c r="H33"/>
  <c r="H32"/>
  <c r="H31"/>
  <c r="H30"/>
  <c r="H37" i="4"/>
  <c r="H36"/>
  <c r="H35"/>
  <c r="H34"/>
  <c r="H33"/>
  <c r="H32"/>
  <c r="H31"/>
  <c r="H30"/>
  <c r="H37" i="3"/>
  <c r="H36"/>
  <c r="H35"/>
  <c r="H34"/>
  <c r="H33"/>
  <c r="H32"/>
  <c r="H31"/>
  <c r="H30"/>
  <c r="H37" i="2"/>
  <c r="H36"/>
  <c r="H35"/>
  <c r="H34"/>
  <c r="H33"/>
  <c r="H32"/>
  <c r="H31"/>
  <c r="H30"/>
  <c r="H37" i="1"/>
  <c r="H36"/>
  <c r="H35"/>
  <c r="H34"/>
  <c r="H33"/>
  <c r="H32"/>
  <c r="H31"/>
  <c r="H30"/>
  <c r="O38" i="13"/>
  <c r="O37"/>
  <c r="O36"/>
  <c r="O35"/>
  <c r="O34"/>
  <c r="O32"/>
  <c r="O31"/>
  <c r="O30"/>
  <c r="O26"/>
  <c r="O22"/>
  <c r="M42"/>
  <c r="L42"/>
  <c r="K42"/>
  <c r="J42"/>
  <c r="E42"/>
  <c r="O13"/>
  <c r="O11"/>
  <c r="J15"/>
  <c r="I15"/>
  <c r="D29" i="12"/>
  <c r="C9"/>
  <c r="D9" s="1"/>
  <c r="G38"/>
  <c r="F38"/>
  <c r="E38"/>
  <c r="D38"/>
  <c r="H29"/>
  <c r="C38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7"/>
  <c r="E7" s="1"/>
  <c r="F7" s="1"/>
  <c r="G7" s="1"/>
  <c r="C29" i="11"/>
  <c r="C9"/>
  <c r="G38"/>
  <c r="F38"/>
  <c r="E38"/>
  <c r="D38"/>
  <c r="C38"/>
  <c r="H29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7"/>
  <c r="E7" s="1"/>
  <c r="F7" s="1"/>
  <c r="G7" s="1"/>
  <c r="C9" i="10"/>
  <c r="F38"/>
  <c r="E38"/>
  <c r="C38"/>
  <c r="G38"/>
  <c r="D38"/>
  <c r="H28"/>
  <c r="H27"/>
  <c r="H26"/>
  <c r="H25"/>
  <c r="H24"/>
  <c r="H23"/>
  <c r="H22"/>
  <c r="H21"/>
  <c r="H20"/>
  <c r="G17"/>
  <c r="F17"/>
  <c r="E17"/>
  <c r="D17"/>
  <c r="C17"/>
  <c r="H17" s="1"/>
  <c r="H16"/>
  <c r="H15"/>
  <c r="H14"/>
  <c r="H13"/>
  <c r="H12"/>
  <c r="D7"/>
  <c r="E7" s="1"/>
  <c r="F7" s="1"/>
  <c r="G7" s="1"/>
  <c r="G29" i="9"/>
  <c r="D29"/>
  <c r="D38" s="1"/>
  <c r="D31"/>
  <c r="C9"/>
  <c r="G38"/>
  <c r="F38"/>
  <c r="C38"/>
  <c r="H29"/>
  <c r="E38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7"/>
  <c r="E7" s="1"/>
  <c r="F7" s="1"/>
  <c r="G7" s="1"/>
  <c r="E29" i="8"/>
  <c r="C9"/>
  <c r="G38"/>
  <c r="E38"/>
  <c r="D38"/>
  <c r="F38"/>
  <c r="C38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C40"/>
  <c r="D7"/>
  <c r="E7" s="1"/>
  <c r="F7" s="1"/>
  <c r="G7" s="1"/>
  <c r="F29" i="7"/>
  <c r="C29"/>
  <c r="C9"/>
  <c r="G38"/>
  <c r="F38"/>
  <c r="E38"/>
  <c r="C38"/>
  <c r="H29"/>
  <c r="D38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7"/>
  <c r="E7" s="1"/>
  <c r="F7" s="1"/>
  <c r="G7" s="1"/>
  <c r="D29" i="6"/>
  <c r="D38" s="1"/>
  <c r="C9"/>
  <c r="G38"/>
  <c r="F38"/>
  <c r="C38"/>
  <c r="E38"/>
  <c r="H28"/>
  <c r="H27"/>
  <c r="H26"/>
  <c r="H25"/>
  <c r="H24"/>
  <c r="H23"/>
  <c r="H22"/>
  <c r="H21"/>
  <c r="H20"/>
  <c r="G17"/>
  <c r="F17"/>
  <c r="E17"/>
  <c r="D17"/>
  <c r="H16"/>
  <c r="H15"/>
  <c r="H14"/>
  <c r="C17"/>
  <c r="H12"/>
  <c r="D7"/>
  <c r="E7" s="1"/>
  <c r="F7" s="1"/>
  <c r="G7" s="1"/>
  <c r="E29" i="5"/>
  <c r="D29"/>
  <c r="D38" s="1"/>
  <c r="C16"/>
  <c r="C13"/>
  <c r="C9"/>
  <c r="G38"/>
  <c r="F38"/>
  <c r="E38"/>
  <c r="C38"/>
  <c r="H29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7"/>
  <c r="E7" s="1"/>
  <c r="F7" s="1"/>
  <c r="G7" s="1"/>
  <c r="C9" i="4"/>
  <c r="G38"/>
  <c r="F38"/>
  <c r="E38"/>
  <c r="D38"/>
  <c r="C38"/>
  <c r="H29"/>
  <c r="H28"/>
  <c r="H27"/>
  <c r="H26"/>
  <c r="H25"/>
  <c r="H24"/>
  <c r="H23"/>
  <c r="H22"/>
  <c r="H21"/>
  <c r="H20"/>
  <c r="G17"/>
  <c r="F17"/>
  <c r="E17"/>
  <c r="D17"/>
  <c r="C17"/>
  <c r="H16"/>
  <c r="H15"/>
  <c r="H14"/>
  <c r="H13"/>
  <c r="H12"/>
  <c r="D9"/>
  <c r="D7"/>
  <c r="E7" s="1"/>
  <c r="F7" s="1"/>
  <c r="G7" s="1"/>
  <c r="C29" i="3"/>
  <c r="C9"/>
  <c r="G38"/>
  <c r="F38"/>
  <c r="E38"/>
  <c r="D38"/>
  <c r="C38"/>
  <c r="H28"/>
  <c r="H27"/>
  <c r="H26"/>
  <c r="H25"/>
  <c r="H24"/>
  <c r="H23"/>
  <c r="H22"/>
  <c r="H21"/>
  <c r="H20"/>
  <c r="G17"/>
  <c r="F17"/>
  <c r="E17"/>
  <c r="D17"/>
  <c r="H16"/>
  <c r="C17"/>
  <c r="H15"/>
  <c r="H14"/>
  <c r="H13"/>
  <c r="H12"/>
  <c r="D7"/>
  <c r="E7" s="1"/>
  <c r="F7" s="1"/>
  <c r="G7" s="1"/>
  <c r="E29" i="2"/>
  <c r="C29"/>
  <c r="C16"/>
  <c r="C9"/>
  <c r="G38"/>
  <c r="F38"/>
  <c r="E38"/>
  <c r="C38"/>
  <c r="D38"/>
  <c r="H29"/>
  <c r="H28"/>
  <c r="H27"/>
  <c r="H26"/>
  <c r="H25"/>
  <c r="H24"/>
  <c r="H23"/>
  <c r="H22"/>
  <c r="H21"/>
  <c r="H20"/>
  <c r="G17"/>
  <c r="F17"/>
  <c r="E17"/>
  <c r="D17"/>
  <c r="H16"/>
  <c r="H15"/>
  <c r="H14"/>
  <c r="H13"/>
  <c r="H12"/>
  <c r="D7"/>
  <c r="E7" s="1"/>
  <c r="F7" s="1"/>
  <c r="G7" s="1"/>
  <c r="D29" i="1"/>
  <c r="D30"/>
  <c r="C9"/>
  <c r="C29"/>
  <c r="C38" s="1"/>
  <c r="C16"/>
  <c r="C17" s="1"/>
  <c r="C15"/>
  <c r="G38"/>
  <c r="E38"/>
  <c r="D38"/>
  <c r="F38"/>
  <c r="H28"/>
  <c r="H27"/>
  <c r="H26"/>
  <c r="H25"/>
  <c r="H24"/>
  <c r="H23"/>
  <c r="H22"/>
  <c r="C19" i="13" s="1"/>
  <c r="H21" i="1"/>
  <c r="C18" i="13" s="1"/>
  <c r="H20" i="1"/>
  <c r="H38" s="1"/>
  <c r="G17"/>
  <c r="F17"/>
  <c r="E17"/>
  <c r="D17"/>
  <c r="H15"/>
  <c r="H14"/>
  <c r="H13"/>
  <c r="H12"/>
  <c r="D7"/>
  <c r="E7" s="1"/>
  <c r="F7" s="1"/>
  <c r="G7" s="1"/>
  <c r="O10" i="13" l="1"/>
  <c r="L15"/>
  <c r="K15"/>
  <c r="O18"/>
  <c r="I42"/>
  <c r="O21"/>
  <c r="O23"/>
  <c r="O25"/>
  <c r="O27"/>
  <c r="O29"/>
  <c r="H42"/>
  <c r="O14"/>
  <c r="G15"/>
  <c r="E15"/>
  <c r="D42"/>
  <c r="O19"/>
  <c r="D15"/>
  <c r="C17"/>
  <c r="C42" s="1"/>
  <c r="O9"/>
  <c r="O17"/>
  <c r="H38" i="12"/>
  <c r="H17"/>
  <c r="D40"/>
  <c r="E9"/>
  <c r="C40"/>
  <c r="H17" i="11"/>
  <c r="H38"/>
  <c r="D9"/>
  <c r="D40" s="1"/>
  <c r="C40"/>
  <c r="E9"/>
  <c r="D9" i="10"/>
  <c r="D40" s="1"/>
  <c r="H38"/>
  <c r="C40"/>
  <c r="H29"/>
  <c r="H17" i="9"/>
  <c r="D9"/>
  <c r="D40" s="1"/>
  <c r="H38"/>
  <c r="C40"/>
  <c r="H38" i="8"/>
  <c r="H17"/>
  <c r="D9"/>
  <c r="D9" i="7"/>
  <c r="E9" s="1"/>
  <c r="H17"/>
  <c r="D40"/>
  <c r="H38"/>
  <c r="C40"/>
  <c r="H17" i="6"/>
  <c r="C40"/>
  <c r="H38"/>
  <c r="D9"/>
  <c r="H13"/>
  <c r="H29"/>
  <c r="H38" i="5"/>
  <c r="C40"/>
  <c r="H17"/>
  <c r="D9"/>
  <c r="H38" i="4"/>
  <c r="H17"/>
  <c r="D40"/>
  <c r="E9"/>
  <c r="C40"/>
  <c r="H38" i="3"/>
  <c r="H17"/>
  <c r="D9"/>
  <c r="D40" s="1"/>
  <c r="H29"/>
  <c r="C40"/>
  <c r="H38" i="2"/>
  <c r="C17"/>
  <c r="H17" s="1"/>
  <c r="D9" i="1"/>
  <c r="E9" s="1"/>
  <c r="H17"/>
  <c r="H16"/>
  <c r="C40"/>
  <c r="H29"/>
  <c r="O15" i="13" l="1"/>
  <c r="O42"/>
  <c r="F9" i="12"/>
  <c r="E40"/>
  <c r="E40" i="11"/>
  <c r="F9"/>
  <c r="E9" i="10"/>
  <c r="F9" s="1"/>
  <c r="E9" i="9"/>
  <c r="F9" s="1"/>
  <c r="D40" i="8"/>
  <c r="E9"/>
  <c r="F9" i="7"/>
  <c r="E40"/>
  <c r="D40" i="6"/>
  <c r="E9"/>
  <c r="D40" i="5"/>
  <c r="E9"/>
  <c r="F9" i="4"/>
  <c r="E40"/>
  <c r="E9" i="3"/>
  <c r="F9" s="1"/>
  <c r="C40" i="2"/>
  <c r="D9"/>
  <c r="D40" i="1"/>
  <c r="F9"/>
  <c r="E40"/>
  <c r="F40" i="12" l="1"/>
  <c r="G9"/>
  <c r="G40" s="1"/>
  <c r="F40" i="11"/>
  <c r="G9"/>
  <c r="G40" s="1"/>
  <c r="E40" i="10"/>
  <c r="F40"/>
  <c r="G9"/>
  <c r="G40" s="1"/>
  <c r="E40" i="9"/>
  <c r="F40"/>
  <c r="G9"/>
  <c r="G40" s="1"/>
  <c r="E40" i="8"/>
  <c r="F9"/>
  <c r="F40" i="7"/>
  <c r="G9"/>
  <c r="G40" s="1"/>
  <c r="E40" i="6"/>
  <c r="F9"/>
  <c r="E40" i="5"/>
  <c r="F9"/>
  <c r="F40" i="4"/>
  <c r="G9"/>
  <c r="G40" s="1"/>
  <c r="E40" i="3"/>
  <c r="F40"/>
  <c r="G9"/>
  <c r="G40" s="1"/>
  <c r="D40" i="2"/>
  <c r="E9"/>
  <c r="F40" i="1"/>
  <c r="G9"/>
  <c r="G40" s="1"/>
  <c r="F40" i="8" l="1"/>
  <c r="G9"/>
  <c r="G40" s="1"/>
  <c r="F40" i="6"/>
  <c r="G9"/>
  <c r="G40" s="1"/>
  <c r="F40" i="5"/>
  <c r="G9"/>
  <c r="G40" s="1"/>
  <c r="F9" i="2"/>
  <c r="E40"/>
  <c r="F40" l="1"/>
  <c r="G9"/>
  <c r="G40" s="1"/>
  <c r="C7" i="13" l="1"/>
  <c r="C44" l="1"/>
  <c r="D7"/>
  <c r="D44" l="1"/>
  <c r="E7"/>
  <c r="E44" l="1"/>
  <c r="F7"/>
  <c r="F44" l="1"/>
  <c r="G7"/>
  <c r="H7" l="1"/>
  <c r="G44"/>
  <c r="I7" l="1"/>
  <c r="H44"/>
  <c r="J7" l="1"/>
  <c r="I44"/>
  <c r="K7" l="1"/>
  <c r="J44"/>
  <c r="L7" l="1"/>
  <c r="K44"/>
  <c r="M7" l="1"/>
  <c r="L44"/>
  <c r="N7" l="1"/>
  <c r="N44" s="1"/>
  <c r="M44"/>
</calcChain>
</file>

<file path=xl/sharedStrings.xml><?xml version="1.0" encoding="utf-8"?>
<sst xmlns="http://schemas.openxmlformats.org/spreadsheetml/2006/main" count="631" uniqueCount="94">
  <si>
    <t>MASJID IKHTIAR TAMALANREA JAYA</t>
  </si>
  <si>
    <t xml:space="preserve">KOMP. PERUMAHAN DOSEN UNHAS </t>
  </si>
  <si>
    <t>LAPORAN KEUANGAN</t>
  </si>
  <si>
    <t>NO</t>
  </si>
  <si>
    <t>URAIAN</t>
  </si>
  <si>
    <t>T A N G G A L</t>
  </si>
  <si>
    <t>JUMLAH</t>
  </si>
  <si>
    <t>A</t>
  </si>
  <si>
    <t>SALDO AWAL</t>
  </si>
  <si>
    <t>B</t>
  </si>
  <si>
    <t>PENERIMAAN</t>
  </si>
  <si>
    <t>INFAQ JUM'AT</t>
  </si>
  <si>
    <t>INFAQ RUTIN WARGA</t>
  </si>
  <si>
    <t>PAN RAMADHON</t>
  </si>
  <si>
    <t>PAN QURBAN</t>
  </si>
  <si>
    <t>LAIN-LAIN</t>
  </si>
  <si>
    <t>C</t>
  </si>
  <si>
    <t>PENGELUARAN</t>
  </si>
  <si>
    <t>PENGELUARAN RUTIN</t>
  </si>
  <si>
    <t>PENGAJIAN RUTIN</t>
  </si>
  <si>
    <t>PENGAJIAN FIQHI</t>
  </si>
  <si>
    <t>HONOR IMAM MASJID</t>
  </si>
  <si>
    <t>HONOR PENJAGA MASJID</t>
  </si>
  <si>
    <t>SANTUNAN K DUAFA</t>
  </si>
  <si>
    <t>BULLETIN</t>
  </si>
  <si>
    <t>RISMIT</t>
  </si>
  <si>
    <t>MT. ALKHAERAT</t>
  </si>
  <si>
    <t>URT MASJID *)</t>
  </si>
  <si>
    <t>ATK MASJID/F. COPY</t>
  </si>
  <si>
    <t>KONSUMSI RAPAT</t>
  </si>
  <si>
    <t>SUBSIDI PDA</t>
  </si>
  <si>
    <t>PEMB. ATAP MASJID</t>
  </si>
  <si>
    <t>POT.RUMPUT/P. TAMAN</t>
  </si>
  <si>
    <t>PAN.RAMADHON</t>
  </si>
  <si>
    <t>SALDO AKHIR</t>
  </si>
  <si>
    <t>PENGURUS</t>
  </si>
  <si>
    <t>KETUA    :</t>
  </si>
  <si>
    <t>BENDAHARA :</t>
  </si>
  <si>
    <t>H. SUDIRMAN</t>
  </si>
  <si>
    <t>ISMAIL H. LAIJE</t>
  </si>
  <si>
    <t>BULAN  :  JANUARI  2007</t>
  </si>
  <si>
    <t>MAKASSAR, 1  PEBERUARI   2007</t>
  </si>
  <si>
    <t>PEMBANGUNAN TANGGA</t>
  </si>
  <si>
    <t>BULAN  :  PEBBERUARI  2007</t>
  </si>
  <si>
    <t>MAKASSAR, 1   MARET    2007</t>
  </si>
  <si>
    <t>RENOV. PLAFON</t>
  </si>
  <si>
    <t>BULAN  : APRIL  2007</t>
  </si>
  <si>
    <t>MAKASSAR, 1   APRIL   2007</t>
  </si>
  <si>
    <t>BULAN  :  MARET 2007</t>
  </si>
  <si>
    <t>MAKASSAR, 1   M E I    2007</t>
  </si>
  <si>
    <t>MAKASSAR, 1   JUNI   2007</t>
  </si>
  <si>
    <t>BULAN  : MEI  2007</t>
  </si>
  <si>
    <t>BULAN  : JUNI  2007</t>
  </si>
  <si>
    <t>MAKASSAR, 1   JULI   2007</t>
  </si>
  <si>
    <t>POT. RUMPUT &amp; KEB LUAR</t>
  </si>
  <si>
    <t>MAKASSAR, 1   AGUSTUS  2007</t>
  </si>
  <si>
    <t>BULAN  : JULI  2007</t>
  </si>
  <si>
    <t>PERB. PAGAR</t>
  </si>
  <si>
    <t>BULAN  : AGUSTUS  2007</t>
  </si>
  <si>
    <t>BULAN  : SEPTEMBER  2007</t>
  </si>
  <si>
    <t>MAKASSAR, 1   OKTOBER 2007</t>
  </si>
  <si>
    <t>MAKASSAR, 1  SEPTEMBER  2007</t>
  </si>
  <si>
    <t>BULAN  : OKTOBER  2007</t>
  </si>
  <si>
    <t>MAKASSAR, 1 NOPEMBER 2007</t>
  </si>
  <si>
    <t>BULAN  : NOPEMBER  2007</t>
  </si>
  <si>
    <t>MAKASSAR, 1 DESEMBER  2007</t>
  </si>
  <si>
    <t>RENOV. SEPT. TANK</t>
  </si>
  <si>
    <t>BULAN  : DESEMBER  2007</t>
  </si>
  <si>
    <t>MAKASSAR, 1 JANUARI  2008</t>
  </si>
  <si>
    <t>JANUARI</t>
  </si>
  <si>
    <t>PEBERUARI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</si>
  <si>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</si>
  <si>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</si>
  <si>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</si>
  <si>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</si>
  <si>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</si>
  <si>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</si>
  <si>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</si>
  <si>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</si>
  <si>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</si>
  <si>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</si>
  <si>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PAN. RAMADHAN</t>
  </si>
  <si>
    <t>PAN. QURBAN</t>
  </si>
  <si>
    <t>PAN. MENARA</t>
  </si>
  <si>
    <t>KEBERSIHAN DLM MASJID</t>
  </si>
  <si>
    <t>PAN. ATAP</t>
  </si>
  <si>
    <t>PERAWATAN TAMAN</t>
  </si>
  <si>
    <t>PAN. TAMAN/JALAN</t>
  </si>
  <si>
    <t>PAN. TANGGA</t>
  </si>
  <si>
    <t>KBERSIHAN LING. MASJID</t>
  </si>
  <si>
    <t>MAKASSAR, 1  JANUARI   2008</t>
  </si>
  <si>
    <t>SEPTICK TANK/PAGAR</t>
  </si>
  <si>
    <t>B U L A N</t>
  </si>
  <si>
    <t>TAHUN  2007</t>
  </si>
</sst>
</file>

<file path=xl/styles.xml><?xml version="1.0" encoding="utf-8"?>
<styleSheet xmlns="http://schemas.openxmlformats.org/spreadsheetml/2006/main">
  <numFmts count="3">
    <numFmt numFmtId="164" formatCode="[$-409]d\-mmm\-yy;@"/>
    <numFmt numFmtId="165" formatCode="#,##0;[Red]#,##0"/>
    <numFmt numFmtId="166" formatCode="[$-409]mmm\-yy;@"/>
  </numFmts>
  <fonts count="5">
    <font>
      <sz val="11"/>
      <color theme="1"/>
      <name val="Calibri"/>
      <family val="2"/>
      <charset val="1"/>
      <scheme val="minor"/>
    </font>
    <font>
      <sz val="14"/>
      <name val="Arial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165" fontId="2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7" xfId="0" applyNumberFormat="1" applyBorder="1"/>
    <xf numFmtId="0" fontId="2" fillId="0" borderId="1" xfId="0" applyFont="1" applyBorder="1"/>
    <xf numFmtId="165" fontId="0" fillId="0" borderId="3" xfId="0" applyNumberFormat="1" applyBorder="1"/>
    <xf numFmtId="0" fontId="4" fillId="0" borderId="0" xfId="0" applyFont="1"/>
    <xf numFmtId="3" fontId="0" fillId="0" borderId="0" xfId="0" applyNumberFormat="1"/>
    <xf numFmtId="166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J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JU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406"/>
      <sheetName val="0506"/>
      <sheetName val="0606"/>
      <sheetName val="0706"/>
      <sheetName val="0806"/>
      <sheetName val="0906"/>
      <sheetName val="1006"/>
      <sheetName val="1106"/>
      <sheetName val="12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0">
          <cell r="G40">
            <v>13097200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6"/>
      <sheetName val="0506"/>
      <sheetName val="0606"/>
      <sheetName val="0706"/>
      <sheetName val="0806"/>
      <sheetName val="0906"/>
      <sheetName val="1006"/>
      <sheetName val="1106"/>
      <sheetName val="1206"/>
      <sheetName val="SUM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4">
          <cell r="N44">
            <v>13097200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opLeftCell="A17" workbookViewId="0">
      <selection activeCell="G37" sqref="G37"/>
    </sheetView>
  </sheetViews>
  <sheetFormatPr defaultRowHeight="15"/>
  <cols>
    <col min="1" max="1" width="4.7109375" customWidth="1"/>
    <col min="2" max="2" width="23.1406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40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39087</v>
      </c>
      <c r="D7" s="2">
        <f>+C7+7</f>
        <v>39094</v>
      </c>
      <c r="E7" s="2">
        <f t="shared" ref="E7:G7" si="0">+D7+7</f>
        <v>39101</v>
      </c>
      <c r="F7" s="2">
        <f t="shared" si="0"/>
        <v>39108</v>
      </c>
      <c r="G7" s="2">
        <f t="shared" si="0"/>
        <v>39115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+'[1]1206'!$G$40</f>
        <v>13097200</v>
      </c>
      <c r="D9" s="8">
        <f t="shared" ref="D9:F9" si="1">+C9+C17-C38</f>
        <v>18007550</v>
      </c>
      <c r="E9" s="8">
        <f t="shared" si="1"/>
        <v>18158950</v>
      </c>
      <c r="F9" s="8">
        <f t="shared" si="1"/>
        <v>18122850</v>
      </c>
      <c r="G9" s="8">
        <f>+F9+F17-F38</f>
        <v>16632450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699300</v>
      </c>
      <c r="D12" s="9">
        <v>766200</v>
      </c>
      <c r="E12" s="9">
        <v>513900</v>
      </c>
      <c r="F12" s="9">
        <v>509600</v>
      </c>
      <c r="G12" s="9"/>
      <c r="H12" s="8">
        <f t="shared" ref="H12:H17" si="2">SUM(C12:G12)</f>
        <v>2489000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si="2"/>
        <v>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>
        <f>2932050+2513000</f>
        <v>5445050</v>
      </c>
      <c r="D15" s="9"/>
      <c r="E15" s="9"/>
      <c r="F15" s="9"/>
      <c r="G15" s="9"/>
      <c r="H15" s="8">
        <f t="shared" si="2"/>
        <v>5445050</v>
      </c>
    </row>
    <row r="16" spans="1:8">
      <c r="A16" s="4"/>
      <c r="B16" s="4" t="s">
        <v>15</v>
      </c>
      <c r="C16" s="9">
        <f>40000+410000</f>
        <v>450000</v>
      </c>
      <c r="D16" s="9"/>
      <c r="E16" s="9"/>
      <c r="F16" s="9"/>
      <c r="G16" s="9"/>
      <c r="H16" s="8">
        <f t="shared" si="2"/>
        <v>450000</v>
      </c>
    </row>
    <row r="17" spans="1:8">
      <c r="A17" s="4"/>
      <c r="B17" s="13" t="s">
        <v>6</v>
      </c>
      <c r="C17" s="8">
        <f>SUM(C11:C16)</f>
        <v>6594350</v>
      </c>
      <c r="D17" s="8">
        <f>SUM(D11:D16)</f>
        <v>766200</v>
      </c>
      <c r="E17" s="8">
        <f>SUM(E11:E16)</f>
        <v>513900</v>
      </c>
      <c r="F17" s="8">
        <f>SUM(F11:F16)</f>
        <v>509600</v>
      </c>
      <c r="G17" s="8">
        <f>SUM(G11:G16)</f>
        <v>0</v>
      </c>
      <c r="H17" s="8">
        <f t="shared" si="2"/>
        <v>8384050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50000</v>
      </c>
      <c r="F22" s="9">
        <v>0</v>
      </c>
      <c r="G22" s="9"/>
      <c r="H22" s="8">
        <f t="shared" si="3"/>
        <v>150000</v>
      </c>
    </row>
    <row r="23" spans="1:8">
      <c r="A23" s="4"/>
      <c r="B23" s="4" t="s">
        <v>21</v>
      </c>
      <c r="C23" s="9"/>
      <c r="D23" s="9"/>
      <c r="E23" s="9"/>
      <c r="F23" s="9"/>
      <c r="G23" s="9"/>
      <c r="H23" s="8">
        <f t="shared" si="3"/>
        <v>0</v>
      </c>
    </row>
    <row r="24" spans="1:8">
      <c r="A24" s="4"/>
      <c r="B24" s="4" t="s">
        <v>22</v>
      </c>
      <c r="C24" s="9"/>
      <c r="D24" s="9"/>
      <c r="E24" s="9"/>
      <c r="F24" s="9"/>
      <c r="G24" s="9"/>
      <c r="H24" s="8">
        <f t="shared" si="3"/>
        <v>0</v>
      </c>
    </row>
    <row r="25" spans="1:8">
      <c r="A25" s="4"/>
      <c r="B25" s="4" t="s">
        <v>23</v>
      </c>
      <c r="C25" s="9"/>
      <c r="D25" s="9"/>
      <c r="E25" s="9"/>
      <c r="F25" s="9"/>
      <c r="G25" s="9"/>
      <c r="H25" s="8">
        <f t="shared" si="3"/>
        <v>0</v>
      </c>
    </row>
    <row r="26" spans="1:8">
      <c r="A26" s="4"/>
      <c r="B26" s="4" t="s">
        <v>24</v>
      </c>
      <c r="C26" s="9"/>
      <c r="D26" s="9"/>
      <c r="E26" s="9"/>
      <c r="F26" s="9"/>
      <c r="G26" s="9"/>
      <c r="H26" s="8">
        <f t="shared" si="3"/>
        <v>0</v>
      </c>
    </row>
    <row r="27" spans="1:8">
      <c r="A27" s="4"/>
      <c r="B27" s="4" t="s">
        <v>25</v>
      </c>
      <c r="C27" s="9">
        <v>225000</v>
      </c>
      <c r="D27" s="9"/>
      <c r="E27" s="9">
        <v>0</v>
      </c>
      <c r="F27" s="9">
        <v>300000</v>
      </c>
      <c r="G27" s="9"/>
      <c r="H27" s="8">
        <f t="shared" si="3"/>
        <v>525000</v>
      </c>
    </row>
    <row r="28" spans="1:8">
      <c r="A28" s="4"/>
      <c r="B28" s="4" t="s">
        <v>26</v>
      </c>
      <c r="C28" s="9"/>
      <c r="D28" s="9"/>
      <c r="E28" s="9">
        <v>100000</v>
      </c>
      <c r="F28" s="9"/>
      <c r="G28" s="9"/>
      <c r="H28" s="8">
        <f t="shared" si="3"/>
        <v>100000</v>
      </c>
    </row>
    <row r="29" spans="1:8">
      <c r="A29" s="4"/>
      <c r="B29" s="4" t="s">
        <v>27</v>
      </c>
      <c r="C29" s="9">
        <f>279000+10000</f>
        <v>289000</v>
      </c>
      <c r="D29" s="9">
        <f>200000+70000+10000+7500</f>
        <v>287500</v>
      </c>
      <c r="E29" s="9">
        <v>200000</v>
      </c>
      <c r="F29" s="9"/>
      <c r="G29" s="9"/>
      <c r="H29" s="8">
        <f t="shared" si="3"/>
        <v>776500</v>
      </c>
    </row>
    <row r="30" spans="1:8">
      <c r="A30" s="4"/>
      <c r="B30" s="4" t="s">
        <v>28</v>
      </c>
      <c r="C30" s="9"/>
      <c r="D30" s="9">
        <f>64300+13000</f>
        <v>77300</v>
      </c>
      <c r="E30" s="9"/>
      <c r="F30" s="9"/>
      <c r="G30" s="9"/>
      <c r="H30" s="8">
        <f t="shared" si="3"/>
        <v>77300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>
        <v>920000</v>
      </c>
      <c r="D32" s="9"/>
      <c r="E32" s="9"/>
      <c r="F32" s="9"/>
      <c r="G32" s="9"/>
      <c r="H32" s="8">
        <f t="shared" si="3"/>
        <v>920000</v>
      </c>
    </row>
    <row r="33" spans="1:8">
      <c r="A33" s="4"/>
      <c r="B33" s="4" t="s">
        <v>42</v>
      </c>
      <c r="C33" s="9"/>
      <c r="D33" s="9"/>
      <c r="E33" s="9">
        <v>0</v>
      </c>
      <c r="F33" s="9">
        <v>1500000</v>
      </c>
      <c r="G33" s="9"/>
      <c r="H33" s="8">
        <f t="shared" si="3"/>
        <v>1500000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32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1684000</v>
      </c>
      <c r="D38" s="8">
        <f>SUM(D19:D37)</f>
        <v>614800</v>
      </c>
      <c r="E38" s="8">
        <f>SUM(E19:E37)</f>
        <v>550000</v>
      </c>
      <c r="F38" s="8">
        <f>SUM(F19:F37)</f>
        <v>2000000</v>
      </c>
      <c r="G38" s="8">
        <f>SUM(G19:G37)</f>
        <v>0</v>
      </c>
      <c r="H38" s="8">
        <f>SUM(H20:H37)</f>
        <v>4848800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18007550</v>
      </c>
      <c r="D40" s="8">
        <f>+D9+D17-D38</f>
        <v>18158950</v>
      </c>
      <c r="E40" s="8">
        <f>+E9+E17-E38</f>
        <v>18122850</v>
      </c>
      <c r="F40" s="8">
        <f>+F9+F17-F38</f>
        <v>16632450</v>
      </c>
      <c r="G40" s="8">
        <f>+G9+G17-G38</f>
        <v>16632450</v>
      </c>
      <c r="H40" s="9"/>
    </row>
    <row r="42" spans="1:8">
      <c r="A42" s="18" t="s">
        <v>41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opLeftCell="A16" workbookViewId="0">
      <selection activeCell="H16" sqref="H16"/>
    </sheetView>
  </sheetViews>
  <sheetFormatPr defaultRowHeight="15"/>
  <cols>
    <col min="1" max="1" width="4" customWidth="1"/>
    <col min="2" max="2" width="23.285156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43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39115</v>
      </c>
      <c r="D7" s="2">
        <f>+C7+7</f>
        <v>39122</v>
      </c>
      <c r="E7" s="2">
        <f t="shared" ref="E7:G7" si="0">+D7+7</f>
        <v>39129</v>
      </c>
      <c r="F7" s="2">
        <f t="shared" si="0"/>
        <v>39136</v>
      </c>
      <c r="G7" s="2">
        <f t="shared" si="0"/>
        <v>39143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+'0107'!F40</f>
        <v>16632450</v>
      </c>
      <c r="D9" s="8">
        <f t="shared" ref="D9:F9" si="1">+C9+C17-C38</f>
        <v>21340950</v>
      </c>
      <c r="E9" s="8">
        <f t="shared" si="1"/>
        <v>21609950</v>
      </c>
      <c r="F9" s="8">
        <f t="shared" si="1"/>
        <v>19378450</v>
      </c>
      <c r="G9" s="8">
        <f>+F9+F17-F38</f>
        <v>17085450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469000</v>
      </c>
      <c r="D12" s="9">
        <v>519000</v>
      </c>
      <c r="E12" s="9">
        <v>559500</v>
      </c>
      <c r="F12" s="9">
        <v>757000</v>
      </c>
      <c r="G12" s="9"/>
      <c r="H12" s="8">
        <f t="shared" ref="H12:H17" si="2">SUM(C12:G12)</f>
        <v>2304500</v>
      </c>
    </row>
    <row r="13" spans="1:8">
      <c r="A13" s="4"/>
      <c r="B13" s="4" t="s">
        <v>12</v>
      </c>
      <c r="C13" s="9">
        <v>2602000</v>
      </c>
      <c r="D13" s="9"/>
      <c r="E13" s="9"/>
      <c r="F13" s="9"/>
      <c r="G13" s="9"/>
      <c r="H13" s="8">
        <f t="shared" si="2"/>
        <v>2602000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>
        <v>4800000</v>
      </c>
      <c r="D15" s="9"/>
      <c r="E15" s="9"/>
      <c r="F15" s="9"/>
      <c r="G15" s="9"/>
      <c r="H15" s="8">
        <f t="shared" si="2"/>
        <v>4800000</v>
      </c>
    </row>
    <row r="16" spans="1:8">
      <c r="A16" s="4"/>
      <c r="B16" s="4" t="s">
        <v>15</v>
      </c>
      <c r="C16" s="9">
        <f>1000000</f>
        <v>1000000</v>
      </c>
      <c r="D16" s="9"/>
      <c r="E16" s="9"/>
      <c r="F16" s="9"/>
      <c r="G16" s="9"/>
      <c r="H16" s="8">
        <f t="shared" si="2"/>
        <v>1000000</v>
      </c>
    </row>
    <row r="17" spans="1:8">
      <c r="A17" s="4"/>
      <c r="B17" s="13" t="s">
        <v>6</v>
      </c>
      <c r="C17" s="8">
        <f>SUM(C11:C16)</f>
        <v>8871000</v>
      </c>
      <c r="D17" s="8">
        <f>SUM(D11:D16)</f>
        <v>519000</v>
      </c>
      <c r="E17" s="8">
        <f>SUM(E11:E16)</f>
        <v>559500</v>
      </c>
      <c r="F17" s="8">
        <f>SUM(F11:F16)</f>
        <v>757000</v>
      </c>
      <c r="G17" s="8">
        <f>SUM(G11:G16)</f>
        <v>0</v>
      </c>
      <c r="H17" s="8">
        <f t="shared" si="2"/>
        <v>10706500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50000</v>
      </c>
      <c r="F22" s="9">
        <v>0</v>
      </c>
      <c r="G22" s="9"/>
      <c r="H22" s="8">
        <f t="shared" si="3"/>
        <v>150000</v>
      </c>
    </row>
    <row r="23" spans="1:8">
      <c r="A23" s="4"/>
      <c r="B23" s="4" t="s">
        <v>21</v>
      </c>
      <c r="C23" s="9">
        <v>1000000</v>
      </c>
      <c r="D23" s="9"/>
      <c r="E23" s="9"/>
      <c r="F23" s="9">
        <v>1000000</v>
      </c>
      <c r="G23" s="9"/>
      <c r="H23" s="8">
        <f t="shared" si="3"/>
        <v>2000000</v>
      </c>
    </row>
    <row r="24" spans="1:8">
      <c r="A24" s="4"/>
      <c r="B24" s="4" t="s">
        <v>22</v>
      </c>
      <c r="C24" s="9">
        <v>550000</v>
      </c>
      <c r="D24" s="9"/>
      <c r="E24" s="9"/>
      <c r="F24" s="9">
        <v>550000</v>
      </c>
      <c r="G24" s="9"/>
      <c r="H24" s="8">
        <f t="shared" si="3"/>
        <v>1100000</v>
      </c>
    </row>
    <row r="25" spans="1:8">
      <c r="A25" s="4"/>
      <c r="B25" s="4" t="s">
        <v>23</v>
      </c>
      <c r="C25" s="9">
        <v>200000</v>
      </c>
      <c r="D25" s="9"/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>
        <v>100000</v>
      </c>
      <c r="D26" s="9"/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/>
      <c r="E27" s="9"/>
      <c r="F27" s="9"/>
      <c r="G27" s="9"/>
      <c r="H27" s="8">
        <f t="shared" si="3"/>
        <v>0</v>
      </c>
    </row>
    <row r="28" spans="1:8">
      <c r="A28" s="4"/>
      <c r="B28" s="4" t="s">
        <v>26</v>
      </c>
      <c r="C28" s="9"/>
      <c r="D28" s="9"/>
      <c r="E28" s="9"/>
      <c r="F28" s="9">
        <v>100000</v>
      </c>
      <c r="G28" s="9"/>
      <c r="H28" s="8">
        <f t="shared" si="3"/>
        <v>100000</v>
      </c>
    </row>
    <row r="29" spans="1:8">
      <c r="A29" s="4"/>
      <c r="B29" s="4" t="s">
        <v>27</v>
      </c>
      <c r="C29" s="9">
        <f>250000</f>
        <v>250000</v>
      </c>
      <c r="D29" s="9"/>
      <c r="E29" s="9">
        <f>341000+200000</f>
        <v>541000</v>
      </c>
      <c r="F29" s="9"/>
      <c r="G29" s="9"/>
      <c r="H29" s="8">
        <f t="shared" si="3"/>
        <v>791000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>
        <v>812500</v>
      </c>
      <c r="D32" s="9"/>
      <c r="E32" s="9"/>
      <c r="F32" s="9"/>
      <c r="G32" s="9"/>
      <c r="H32" s="8">
        <f t="shared" si="3"/>
        <v>812500</v>
      </c>
    </row>
    <row r="33" spans="1:8">
      <c r="A33" s="4"/>
      <c r="B33" s="4" t="s">
        <v>42</v>
      </c>
      <c r="C33" s="9">
        <v>1000000</v>
      </c>
      <c r="D33" s="9"/>
      <c r="E33" s="9">
        <v>2000000</v>
      </c>
      <c r="F33" s="9">
        <v>1000000</v>
      </c>
      <c r="G33" s="9"/>
      <c r="H33" s="8">
        <f t="shared" si="3"/>
        <v>4000000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32</v>
      </c>
      <c r="C35" s="9"/>
      <c r="D35" s="9"/>
      <c r="E35" s="9"/>
      <c r="F35" s="9">
        <v>200000</v>
      </c>
      <c r="G35" s="9"/>
      <c r="H35" s="8">
        <f t="shared" si="3"/>
        <v>200000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4162500</v>
      </c>
      <c r="D38" s="8">
        <f>SUM(D19:D37)</f>
        <v>250000</v>
      </c>
      <c r="E38" s="8">
        <f>SUM(E19:E37)</f>
        <v>2791000</v>
      </c>
      <c r="F38" s="8">
        <f>SUM(F19:F37)</f>
        <v>3050000</v>
      </c>
      <c r="G38" s="8">
        <f>SUM(G19:G37)</f>
        <v>0</v>
      </c>
      <c r="H38" s="8">
        <f>SUM(C38:G38)</f>
        <v>10253500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21340950</v>
      </c>
      <c r="D40" s="8">
        <f>+D9+D17-D38</f>
        <v>21609950</v>
      </c>
      <c r="E40" s="8">
        <f>+E9+E17-E38</f>
        <v>19378450</v>
      </c>
      <c r="F40" s="8">
        <f>+F9+F17-F38</f>
        <v>17085450</v>
      </c>
      <c r="G40" s="8">
        <f>+G9+G17-G38</f>
        <v>17085450</v>
      </c>
      <c r="H40" s="9"/>
    </row>
    <row r="42" spans="1:8">
      <c r="A42" s="18" t="s">
        <v>44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81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topLeftCell="A12" workbookViewId="0">
      <selection activeCell="C20" sqref="C20:H20"/>
    </sheetView>
  </sheetViews>
  <sheetFormatPr defaultRowHeight="15"/>
  <cols>
    <col min="1" max="1" width="4.42578125" customWidth="1"/>
    <col min="2" max="2" width="23" customWidth="1"/>
    <col min="3" max="8" width="10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48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39143</v>
      </c>
      <c r="D7" s="2">
        <f>+C7+7</f>
        <v>39150</v>
      </c>
      <c r="E7" s="2">
        <f t="shared" ref="E7:G7" si="0">+D7+7</f>
        <v>39157</v>
      </c>
      <c r="F7" s="2">
        <f t="shared" si="0"/>
        <v>39164</v>
      </c>
      <c r="G7" s="2">
        <f t="shared" si="0"/>
        <v>39171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+'0207'!F40</f>
        <v>17085450</v>
      </c>
      <c r="D9" s="8">
        <f t="shared" ref="D9:F9" si="1">+C9+C17-C38</f>
        <v>15254450</v>
      </c>
      <c r="E9" s="8">
        <f t="shared" si="1"/>
        <v>9302950</v>
      </c>
      <c r="F9" s="8">
        <f t="shared" si="1"/>
        <v>7870450</v>
      </c>
      <c r="G9" s="8">
        <f>+F9+F17-F38</f>
        <v>7249050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522500</v>
      </c>
      <c r="D12" s="9">
        <v>453000</v>
      </c>
      <c r="E12" s="9">
        <v>447500</v>
      </c>
      <c r="F12" s="9">
        <v>627600</v>
      </c>
      <c r="G12" s="9">
        <v>722500</v>
      </c>
      <c r="H12" s="8">
        <f t="shared" ref="H12:H17" si="2">SUM(C12:G12)</f>
        <v>2773100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si="2"/>
        <v>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/>
      <c r="D16" s="9">
        <v>590000</v>
      </c>
      <c r="E16" s="9"/>
      <c r="F16" s="9"/>
      <c r="G16" s="9">
        <v>680000</v>
      </c>
      <c r="H16" s="8">
        <f t="shared" si="2"/>
        <v>1270000</v>
      </c>
    </row>
    <row r="17" spans="1:8">
      <c r="A17" s="4"/>
      <c r="B17" s="13" t="s">
        <v>6</v>
      </c>
      <c r="C17" s="8">
        <f>SUM(C11:C16)</f>
        <v>522500</v>
      </c>
      <c r="D17" s="8">
        <f>SUM(D11:D16)</f>
        <v>1043000</v>
      </c>
      <c r="E17" s="8">
        <f>SUM(E11:E16)</f>
        <v>447500</v>
      </c>
      <c r="F17" s="8">
        <f>SUM(F11:F16)</f>
        <v>627600</v>
      </c>
      <c r="G17" s="8">
        <f>SUM(G11:G16)</f>
        <v>1402500</v>
      </c>
      <c r="H17" s="8">
        <f t="shared" si="2"/>
        <v>4043100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>
        <v>100000</v>
      </c>
      <c r="H20" s="8">
        <f t="shared" ref="H20:H37" si="3">SUM(C20:G20)</f>
        <v>500000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>
        <v>100000</v>
      </c>
      <c r="H21" s="8">
        <f t="shared" si="3"/>
        <v>500000</v>
      </c>
    </row>
    <row r="22" spans="1:8">
      <c r="A22" s="4"/>
      <c r="B22" s="4" t="s">
        <v>20</v>
      </c>
      <c r="C22" s="9">
        <v>0</v>
      </c>
      <c r="D22" s="9">
        <v>50000</v>
      </c>
      <c r="E22" s="9">
        <v>50000</v>
      </c>
      <c r="F22" s="9">
        <v>50000</v>
      </c>
      <c r="G22" s="9"/>
      <c r="H22" s="8">
        <f t="shared" si="3"/>
        <v>150000</v>
      </c>
    </row>
    <row r="23" spans="1:8">
      <c r="A23" s="4"/>
      <c r="B23" s="4" t="s">
        <v>21</v>
      </c>
      <c r="C23" s="9"/>
      <c r="D23" s="9"/>
      <c r="E23" s="9"/>
      <c r="F23" s="9"/>
      <c r="G23" s="9">
        <v>1200000</v>
      </c>
      <c r="H23" s="8">
        <f t="shared" si="3"/>
        <v>1200000</v>
      </c>
    </row>
    <row r="24" spans="1:8">
      <c r="A24" s="4"/>
      <c r="B24" s="4" t="s">
        <v>22</v>
      </c>
      <c r="C24" s="9"/>
      <c r="D24" s="9"/>
      <c r="E24" s="9"/>
      <c r="F24" s="9"/>
      <c r="G24" s="9">
        <v>600000</v>
      </c>
      <c r="H24" s="8">
        <f t="shared" si="3"/>
        <v>600000</v>
      </c>
    </row>
    <row r="25" spans="1:8">
      <c r="A25" s="4"/>
      <c r="B25" s="4" t="s">
        <v>23</v>
      </c>
      <c r="C25" s="9">
        <v>200000</v>
      </c>
      <c r="D25" s="9"/>
      <c r="E25" s="9"/>
      <c r="F25" s="9"/>
      <c r="G25" s="9">
        <v>200000</v>
      </c>
      <c r="H25" s="8">
        <f t="shared" si="3"/>
        <v>400000</v>
      </c>
    </row>
    <row r="26" spans="1:8">
      <c r="A26" s="4"/>
      <c r="B26" s="4" t="s">
        <v>24</v>
      </c>
      <c r="C26" s="9">
        <v>100000</v>
      </c>
      <c r="D26" s="9"/>
      <c r="E26" s="9"/>
      <c r="F26" s="9"/>
      <c r="G26" s="9">
        <v>100000</v>
      </c>
      <c r="H26" s="8">
        <f t="shared" si="3"/>
        <v>200000</v>
      </c>
    </row>
    <row r="27" spans="1:8">
      <c r="A27" s="4"/>
      <c r="B27" s="4" t="s">
        <v>25</v>
      </c>
      <c r="C27" s="9"/>
      <c r="D27" s="9"/>
      <c r="E27" s="9"/>
      <c r="F27" s="9"/>
      <c r="G27" s="9"/>
      <c r="H27" s="8">
        <f t="shared" si="3"/>
        <v>0</v>
      </c>
    </row>
    <row r="28" spans="1:8">
      <c r="A28" s="4"/>
      <c r="B28" s="4" t="s">
        <v>26</v>
      </c>
      <c r="C28" s="9"/>
      <c r="D28" s="9"/>
      <c r="E28" s="9">
        <v>100000</v>
      </c>
      <c r="F28" s="9"/>
      <c r="G28" s="9"/>
      <c r="H28" s="8">
        <f t="shared" si="3"/>
        <v>100000</v>
      </c>
    </row>
    <row r="29" spans="1:8">
      <c r="A29" s="4"/>
      <c r="B29" s="4" t="s">
        <v>27</v>
      </c>
      <c r="C29" s="9">
        <f>85000</f>
        <v>85000</v>
      </c>
      <c r="D29" s="9">
        <v>262500</v>
      </c>
      <c r="E29" s="9">
        <v>30000</v>
      </c>
      <c r="F29" s="9">
        <v>99000</v>
      </c>
      <c r="G29" s="9"/>
      <c r="H29" s="8">
        <f t="shared" si="3"/>
        <v>476500</v>
      </c>
    </row>
    <row r="30" spans="1:8">
      <c r="A30" s="4"/>
      <c r="B30" s="4" t="s">
        <v>28</v>
      </c>
      <c r="C30" s="9">
        <v>12500</v>
      </c>
      <c r="D30" s="9"/>
      <c r="E30" s="9"/>
      <c r="F30" s="9"/>
      <c r="G30" s="9"/>
      <c r="H30" s="8">
        <f t="shared" si="3"/>
        <v>12500</v>
      </c>
    </row>
    <row r="31" spans="1:8">
      <c r="A31" s="4"/>
      <c r="B31" s="4" t="s">
        <v>29</v>
      </c>
      <c r="C31" s="9"/>
      <c r="D31" s="9">
        <v>132000</v>
      </c>
      <c r="E31" s="9"/>
      <c r="F31" s="9"/>
      <c r="G31" s="9"/>
      <c r="H31" s="8">
        <f t="shared" si="3"/>
        <v>132000</v>
      </c>
    </row>
    <row r="32" spans="1:8">
      <c r="A32" s="4"/>
      <c r="B32" s="4" t="s">
        <v>30</v>
      </c>
      <c r="C32" s="9">
        <v>756000</v>
      </c>
      <c r="D32" s="9"/>
      <c r="E32" s="9"/>
      <c r="F32" s="9"/>
      <c r="G32" s="9"/>
      <c r="H32" s="8">
        <f t="shared" si="3"/>
        <v>756000</v>
      </c>
    </row>
    <row r="33" spans="1:8">
      <c r="A33" s="4"/>
      <c r="B33" s="4" t="s">
        <v>42</v>
      </c>
      <c r="C33" s="9">
        <v>1000000</v>
      </c>
      <c r="D33" s="9">
        <v>1350000</v>
      </c>
      <c r="E33" s="9"/>
      <c r="F33" s="9"/>
      <c r="G33" s="9"/>
      <c r="H33" s="8">
        <f t="shared" si="3"/>
        <v>2350000</v>
      </c>
    </row>
    <row r="34" spans="1:8">
      <c r="A34" s="4"/>
      <c r="B34" s="4" t="s">
        <v>31</v>
      </c>
      <c r="C34" s="9"/>
      <c r="D34" s="9">
        <v>5000000</v>
      </c>
      <c r="E34" s="9"/>
      <c r="F34" s="9"/>
      <c r="G34" s="9"/>
      <c r="H34" s="8">
        <f t="shared" si="3"/>
        <v>5000000</v>
      </c>
    </row>
    <row r="35" spans="1:8">
      <c r="A35" s="4"/>
      <c r="B35" s="4" t="s">
        <v>45</v>
      </c>
      <c r="C35" s="9"/>
      <c r="D35" s="9"/>
      <c r="E35" s="9">
        <v>1500000</v>
      </c>
      <c r="F35" s="9">
        <v>900000</v>
      </c>
      <c r="G35" s="9"/>
      <c r="H35" s="8">
        <f t="shared" si="3"/>
        <v>2400000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2353500</v>
      </c>
      <c r="D38" s="8">
        <f>SUM(D19:D37)</f>
        <v>6994500</v>
      </c>
      <c r="E38" s="8">
        <f>SUM(E19:E37)</f>
        <v>1880000</v>
      </c>
      <c r="F38" s="8">
        <f>SUM(F19:F37)</f>
        <v>1249000</v>
      </c>
      <c r="G38" s="8">
        <f>SUM(G19:G37)</f>
        <v>2300000</v>
      </c>
      <c r="H38" s="8">
        <f>SUM(C38:G38)</f>
        <v>14777000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15254450</v>
      </c>
      <c r="D40" s="8">
        <f>+D9+D17-D38</f>
        <v>9302950</v>
      </c>
      <c r="E40" s="8">
        <f>+E9+E17-E38</f>
        <v>7870450</v>
      </c>
      <c r="F40" s="8">
        <f>+F9+F17-F38</f>
        <v>7249050</v>
      </c>
      <c r="G40" s="8">
        <f>+G9+G17-G38</f>
        <v>6351550</v>
      </c>
      <c r="H40" s="9"/>
    </row>
    <row r="42" spans="1:8">
      <c r="A42" s="18" t="s">
        <v>47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76" right="0.1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19" workbookViewId="0">
      <selection activeCell="F37" sqref="F37:H37"/>
    </sheetView>
  </sheetViews>
  <sheetFormatPr defaultRowHeight="15"/>
  <cols>
    <col min="1" max="1" width="4.7109375" customWidth="1"/>
    <col min="2" max="2" width="23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46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39178</v>
      </c>
      <c r="D7" s="2">
        <f>+C7+7</f>
        <v>39185</v>
      </c>
      <c r="E7" s="2">
        <f t="shared" ref="E7:G7" si="0">+D7+7</f>
        <v>39192</v>
      </c>
      <c r="F7" s="2">
        <f t="shared" si="0"/>
        <v>39199</v>
      </c>
      <c r="G7" s="2">
        <f t="shared" si="0"/>
        <v>39206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+'0307'!G40</f>
        <v>6351550</v>
      </c>
      <c r="D9" s="8">
        <f t="shared" ref="D9:F9" si="1">+C9+C17-C38</f>
        <v>3038750</v>
      </c>
      <c r="E9" s="8">
        <f t="shared" si="1"/>
        <v>2122450</v>
      </c>
      <c r="F9" s="8">
        <f t="shared" si="1"/>
        <v>2069750</v>
      </c>
      <c r="G9" s="8">
        <f>+F9+F17-F38</f>
        <v>1993050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768200</v>
      </c>
      <c r="D12" s="9">
        <v>393700</v>
      </c>
      <c r="E12" s="9">
        <v>457300</v>
      </c>
      <c r="F12" s="9">
        <v>773300</v>
      </c>
      <c r="G12" s="9"/>
      <c r="H12" s="8">
        <f t="shared" ref="H12:H17" si="2">SUM(C12:G12)</f>
        <v>2392500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si="2"/>
        <v>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/>
      <c r="D16" s="9">
        <v>50000</v>
      </c>
      <c r="E16" s="9"/>
      <c r="F16" s="9"/>
      <c r="G16" s="9"/>
      <c r="H16" s="8">
        <f t="shared" si="2"/>
        <v>50000</v>
      </c>
    </row>
    <row r="17" spans="1:8">
      <c r="A17" s="4"/>
      <c r="B17" s="13" t="s">
        <v>6</v>
      </c>
      <c r="C17" s="8">
        <f>SUM(C11:C16)</f>
        <v>768200</v>
      </c>
      <c r="D17" s="8">
        <f>SUM(D11:D16)</f>
        <v>443700</v>
      </c>
      <c r="E17" s="8">
        <f>SUM(E11:E16)</f>
        <v>457300</v>
      </c>
      <c r="F17" s="8">
        <f>SUM(F11:F16)</f>
        <v>773300</v>
      </c>
      <c r="G17" s="8">
        <f>SUM(G11:G16)</f>
        <v>0</v>
      </c>
      <c r="H17" s="8">
        <f t="shared" si="2"/>
        <v>2442500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100000</v>
      </c>
      <c r="D22" s="9">
        <v>0</v>
      </c>
      <c r="E22" s="9">
        <v>50000</v>
      </c>
      <c r="F22" s="9">
        <v>50000</v>
      </c>
      <c r="G22" s="9"/>
      <c r="H22" s="8">
        <f t="shared" si="3"/>
        <v>200000</v>
      </c>
    </row>
    <row r="23" spans="1:8">
      <c r="A23" s="4"/>
      <c r="B23" s="4" t="s">
        <v>21</v>
      </c>
      <c r="C23" s="9"/>
      <c r="D23" s="9"/>
      <c r="E23" s="9"/>
      <c r="F23" s="9"/>
      <c r="G23" s="9"/>
      <c r="H23" s="8">
        <f t="shared" si="3"/>
        <v>0</v>
      </c>
    </row>
    <row r="24" spans="1:8">
      <c r="A24" s="4"/>
      <c r="B24" s="4" t="s">
        <v>22</v>
      </c>
      <c r="C24" s="9"/>
      <c r="D24" s="9"/>
      <c r="E24" s="9"/>
      <c r="F24" s="9"/>
      <c r="G24" s="9"/>
      <c r="H24" s="8">
        <f t="shared" si="3"/>
        <v>0</v>
      </c>
    </row>
    <row r="25" spans="1:8">
      <c r="A25" s="4"/>
      <c r="B25" s="4" t="s">
        <v>23</v>
      </c>
      <c r="C25" s="9"/>
      <c r="D25" s="9"/>
      <c r="E25" s="9"/>
      <c r="F25" s="9"/>
      <c r="G25" s="9"/>
      <c r="H25" s="8">
        <f t="shared" si="3"/>
        <v>0</v>
      </c>
    </row>
    <row r="26" spans="1:8">
      <c r="A26" s="4"/>
      <c r="B26" s="4" t="s">
        <v>24</v>
      </c>
      <c r="C26" s="9"/>
      <c r="D26" s="9"/>
      <c r="E26" s="9"/>
      <c r="F26" s="9"/>
      <c r="G26" s="9"/>
      <c r="H26" s="8">
        <f t="shared" si="3"/>
        <v>0</v>
      </c>
    </row>
    <row r="27" spans="1:8">
      <c r="A27" s="4"/>
      <c r="B27" s="4" t="s">
        <v>25</v>
      </c>
      <c r="C27" s="9"/>
      <c r="D27" s="9">
        <v>160000</v>
      </c>
      <c r="E27" s="9"/>
      <c r="F27" s="9"/>
      <c r="G27" s="9"/>
      <c r="H27" s="8">
        <f t="shared" si="3"/>
        <v>160000</v>
      </c>
    </row>
    <row r="28" spans="1:8">
      <c r="A28" s="4"/>
      <c r="B28" s="4" t="s">
        <v>26</v>
      </c>
      <c r="C28" s="9"/>
      <c r="D28" s="9"/>
      <c r="E28" s="9">
        <v>100000</v>
      </c>
      <c r="F28" s="9"/>
      <c r="G28" s="9"/>
      <c r="H28" s="8">
        <f t="shared" si="3"/>
        <v>100000</v>
      </c>
    </row>
    <row r="29" spans="1:8">
      <c r="A29" s="4"/>
      <c r="B29" s="4" t="s">
        <v>27</v>
      </c>
      <c r="C29" s="9">
        <v>281000</v>
      </c>
      <c r="D29" s="9"/>
      <c r="E29" s="9">
        <v>100000</v>
      </c>
      <c r="F29" s="9">
        <v>100000</v>
      </c>
      <c r="G29" s="9"/>
      <c r="H29" s="8">
        <f t="shared" si="3"/>
        <v>481000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/>
      <c r="D32" s="9">
        <v>1000000</v>
      </c>
      <c r="E32" s="9">
        <v>60000</v>
      </c>
      <c r="F32" s="9"/>
      <c r="G32" s="9"/>
      <c r="H32" s="8">
        <f t="shared" si="3"/>
        <v>1060000</v>
      </c>
    </row>
    <row r="33" spans="1:8">
      <c r="A33" s="4"/>
      <c r="B33" s="4" t="s">
        <v>42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45</v>
      </c>
      <c r="C35" s="9">
        <v>3500000</v>
      </c>
      <c r="D35" s="9"/>
      <c r="E35" s="9"/>
      <c r="F35" s="9">
        <v>500000</v>
      </c>
      <c r="G35" s="9"/>
      <c r="H35" s="8">
        <f t="shared" si="3"/>
        <v>4000000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4081000</v>
      </c>
      <c r="D38" s="8">
        <f>SUM(D19:D37)</f>
        <v>1360000</v>
      </c>
      <c r="E38" s="8">
        <f>SUM(E19:E37)</f>
        <v>510000</v>
      </c>
      <c r="F38" s="8">
        <f>SUM(F19:F37)</f>
        <v>850000</v>
      </c>
      <c r="G38" s="8">
        <f>SUM(G19:G37)</f>
        <v>0</v>
      </c>
      <c r="H38" s="8">
        <f>SUM(C38:G38)</f>
        <v>6801000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3038750</v>
      </c>
      <c r="D40" s="8">
        <f>+D9+D17-D38</f>
        <v>2122450</v>
      </c>
      <c r="E40" s="8">
        <f>+E9+E17-E38</f>
        <v>2069750</v>
      </c>
      <c r="F40" s="8">
        <f>+F9+F17-F38</f>
        <v>1993050</v>
      </c>
      <c r="G40" s="8">
        <f>+G9+G17-G38</f>
        <v>1993050</v>
      </c>
      <c r="H40" s="9"/>
    </row>
    <row r="42" spans="1:8">
      <c r="A42" s="18" t="s">
        <v>49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97" right="0.48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9"/>
  <sheetViews>
    <sheetView topLeftCell="A7" workbookViewId="0">
      <selection activeCell="F19" sqref="F19:H19"/>
    </sheetView>
  </sheetViews>
  <sheetFormatPr defaultRowHeight="15"/>
  <cols>
    <col min="1" max="1" width="4.85546875" customWidth="1"/>
    <col min="2" max="2" width="23.140625" customWidth="1"/>
    <col min="3" max="6" width="10.7109375" customWidth="1"/>
    <col min="7" max="7" width="10.7109375" hidden="1" customWidth="1"/>
    <col min="8" max="8" width="10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51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39206</v>
      </c>
      <c r="D7" s="2">
        <f>+C7+7</f>
        <v>39213</v>
      </c>
      <c r="E7" s="2">
        <f t="shared" ref="E7:G7" si="0">+D7+7</f>
        <v>39220</v>
      </c>
      <c r="F7" s="2">
        <f t="shared" si="0"/>
        <v>39227</v>
      </c>
      <c r="G7" s="2">
        <f t="shared" si="0"/>
        <v>39234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+'0407'!F40</f>
        <v>1993050</v>
      </c>
      <c r="D9" s="8">
        <f t="shared" ref="D9:F9" si="1">+C9+C17-C38</f>
        <v>8229150</v>
      </c>
      <c r="E9" s="8">
        <f t="shared" si="1"/>
        <v>8221450</v>
      </c>
      <c r="F9" s="8">
        <f t="shared" si="1"/>
        <v>8632950</v>
      </c>
      <c r="G9" s="8">
        <f>+F9+F17-F38</f>
        <v>8641950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736100</v>
      </c>
      <c r="D12" s="9">
        <v>623300</v>
      </c>
      <c r="E12" s="9">
        <v>932500</v>
      </c>
      <c r="F12" s="9">
        <v>609000</v>
      </c>
      <c r="G12" s="9"/>
      <c r="H12" s="8">
        <f t="shared" ref="H12:H17" si="2">SUM(C12:G12)</f>
        <v>2900900</v>
      </c>
    </row>
    <row r="13" spans="1:8">
      <c r="A13" s="4"/>
      <c r="B13" s="4" t="s">
        <v>12</v>
      </c>
      <c r="C13" s="9">
        <f>3740000+2500000</f>
        <v>6240000</v>
      </c>
      <c r="D13" s="9"/>
      <c r="E13" s="9"/>
      <c r="F13" s="9"/>
      <c r="G13" s="9"/>
      <c r="H13" s="8">
        <f t="shared" si="2"/>
        <v>6240000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>
        <f>210000+2000000+300000</f>
        <v>2510000</v>
      </c>
      <c r="D16" s="9"/>
      <c r="E16" s="9"/>
      <c r="F16" s="9"/>
      <c r="G16" s="9"/>
      <c r="H16" s="8">
        <f t="shared" si="2"/>
        <v>2510000</v>
      </c>
    </row>
    <row r="17" spans="1:8">
      <c r="A17" s="4"/>
      <c r="B17" s="13" t="s">
        <v>6</v>
      </c>
      <c r="C17" s="8">
        <f>SUM(C11:C16)</f>
        <v>9486100</v>
      </c>
      <c r="D17" s="8">
        <f>SUM(D11:D16)</f>
        <v>623300</v>
      </c>
      <c r="E17" s="8">
        <f>SUM(E11:E16)</f>
        <v>932500</v>
      </c>
      <c r="F17" s="8">
        <f>SUM(F11:F16)</f>
        <v>609000</v>
      </c>
      <c r="G17" s="8">
        <f>SUM(G11:G16)</f>
        <v>0</v>
      </c>
      <c r="H17" s="8">
        <f t="shared" si="2"/>
        <v>11650900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50000</v>
      </c>
      <c r="D22" s="9">
        <v>0</v>
      </c>
      <c r="E22" s="9">
        <v>100000</v>
      </c>
      <c r="F22" s="9">
        <v>50000</v>
      </c>
      <c r="G22" s="9"/>
      <c r="H22" s="8">
        <f t="shared" si="3"/>
        <v>200000</v>
      </c>
    </row>
    <row r="23" spans="1:8">
      <c r="A23" s="4"/>
      <c r="B23" s="4" t="s">
        <v>21</v>
      </c>
      <c r="C23" s="9">
        <v>1200000</v>
      </c>
      <c r="D23" s="9"/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600000</v>
      </c>
      <c r="D24" s="9"/>
      <c r="E24" s="9"/>
      <c r="F24" s="9">
        <v>300000</v>
      </c>
      <c r="G24" s="9"/>
      <c r="H24" s="8">
        <f t="shared" si="3"/>
        <v>900000</v>
      </c>
    </row>
    <row r="25" spans="1:8">
      <c r="A25" s="4"/>
      <c r="B25" s="4" t="s">
        <v>23</v>
      </c>
      <c r="C25" s="9">
        <v>200000</v>
      </c>
      <c r="D25" s="9"/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>
        <v>100000</v>
      </c>
      <c r="D26" s="9"/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/>
      <c r="E27" s="9"/>
      <c r="F27" s="9">
        <v>50000</v>
      </c>
      <c r="G27" s="9"/>
      <c r="H27" s="8">
        <f t="shared" si="3"/>
        <v>50000</v>
      </c>
    </row>
    <row r="28" spans="1:8">
      <c r="A28" s="4"/>
      <c r="B28" s="4" t="s">
        <v>26</v>
      </c>
      <c r="C28" s="9"/>
      <c r="D28" s="9"/>
      <c r="E28" s="9">
        <v>100000</v>
      </c>
      <c r="F28" s="9"/>
      <c r="G28" s="9"/>
      <c r="H28" s="8">
        <f t="shared" si="3"/>
        <v>100000</v>
      </c>
    </row>
    <row r="29" spans="1:8">
      <c r="A29" s="4"/>
      <c r="B29" s="4" t="s">
        <v>27</v>
      </c>
      <c r="C29" s="9"/>
      <c r="D29" s="9">
        <f>331000+100000</f>
        <v>431000</v>
      </c>
      <c r="E29" s="9">
        <f>100000+21000</f>
        <v>121000</v>
      </c>
      <c r="F29" s="9"/>
      <c r="G29" s="9"/>
      <c r="H29" s="8">
        <f t="shared" si="3"/>
        <v>552000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>
        <v>900000</v>
      </c>
      <c r="D32" s="9"/>
      <c r="E32" s="9"/>
      <c r="F32" s="9"/>
      <c r="G32" s="9"/>
      <c r="H32" s="8">
        <f t="shared" si="3"/>
        <v>900000</v>
      </c>
    </row>
    <row r="33" spans="1:8">
      <c r="A33" s="4"/>
      <c r="B33" s="4" t="s">
        <v>42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45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3250000</v>
      </c>
      <c r="D38" s="8">
        <f>SUM(D19:D37)</f>
        <v>631000</v>
      </c>
      <c r="E38" s="8">
        <f>SUM(E19:E37)</f>
        <v>521000</v>
      </c>
      <c r="F38" s="8">
        <f>SUM(F19:F37)</f>
        <v>600000</v>
      </c>
      <c r="G38" s="8">
        <f>SUM(G19:G37)</f>
        <v>0</v>
      </c>
      <c r="H38" s="8">
        <f>SUM(C38:G38)</f>
        <v>5002000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8229150</v>
      </c>
      <c r="D40" s="8">
        <f>+D9+D17-D38</f>
        <v>8221450</v>
      </c>
      <c r="E40" s="8">
        <f>+E9+E17-E38</f>
        <v>8632950</v>
      </c>
      <c r="F40" s="8">
        <f>+F9+F17-F38</f>
        <v>8641950</v>
      </c>
      <c r="G40" s="8">
        <f>+G9+G17-G38</f>
        <v>8641950</v>
      </c>
      <c r="H40" s="9"/>
    </row>
    <row r="42" spans="1:8">
      <c r="A42" s="18" t="s">
        <v>50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1.0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9"/>
  <sheetViews>
    <sheetView topLeftCell="A19" zoomScale="130" zoomScaleNormal="130" workbookViewId="0">
      <selection activeCell="H29" sqref="H29:H37"/>
    </sheetView>
  </sheetViews>
  <sheetFormatPr defaultRowHeight="15"/>
  <cols>
    <col min="1" max="1" width="3.85546875" customWidth="1"/>
    <col min="2" max="2" width="23.140625" customWidth="1"/>
    <col min="3" max="8" width="10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52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39234</v>
      </c>
      <c r="D7" s="2">
        <f>+C7+7</f>
        <v>39241</v>
      </c>
      <c r="E7" s="2">
        <f t="shared" ref="E7:G7" si="0">+D7+7</f>
        <v>39248</v>
      </c>
      <c r="F7" s="2">
        <f t="shared" si="0"/>
        <v>39255</v>
      </c>
      <c r="G7" s="2">
        <f t="shared" si="0"/>
        <v>39262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+'0507'!F40</f>
        <v>8641950</v>
      </c>
      <c r="D9" s="8">
        <f t="shared" ref="D9:F9" si="1">+C9+C17-C38</f>
        <v>8785550</v>
      </c>
      <c r="E9" s="8">
        <f t="shared" si="1"/>
        <v>9510250</v>
      </c>
      <c r="F9" s="8">
        <f t="shared" si="1"/>
        <v>9523850</v>
      </c>
      <c r="G9" s="8">
        <f>+F9+F17-F38</f>
        <v>9914250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893600</v>
      </c>
      <c r="D12" s="9">
        <v>452700</v>
      </c>
      <c r="E12" s="9">
        <v>463600</v>
      </c>
      <c r="F12" s="9">
        <v>730400</v>
      </c>
      <c r="G12" s="9">
        <v>709700</v>
      </c>
      <c r="H12" s="8">
        <f t="shared" ref="H12:H17" si="2">SUM(C12:G12)</f>
        <v>3250000</v>
      </c>
    </row>
    <row r="13" spans="1:8">
      <c r="A13" s="4"/>
      <c r="B13" s="4" t="s">
        <v>12</v>
      </c>
      <c r="C13" s="9"/>
      <c r="D13" s="9">
        <v>2900000</v>
      </c>
      <c r="E13" s="9"/>
      <c r="F13" s="9"/>
      <c r="G13" s="9"/>
      <c r="H13" s="8">
        <f t="shared" si="2"/>
        <v>2900000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>
        <v>100000</v>
      </c>
      <c r="D16" s="9">
        <v>110000</v>
      </c>
      <c r="E16" s="9"/>
      <c r="F16" s="9">
        <v>10000</v>
      </c>
      <c r="G16" s="9"/>
      <c r="H16" s="8">
        <f t="shared" si="2"/>
        <v>220000</v>
      </c>
    </row>
    <row r="17" spans="1:8">
      <c r="A17" s="4"/>
      <c r="B17" s="13" t="s">
        <v>6</v>
      </c>
      <c r="C17" s="8">
        <f>SUM(C11:C16)</f>
        <v>993600</v>
      </c>
      <c r="D17" s="8">
        <f>SUM(D11:D16)</f>
        <v>3462700</v>
      </c>
      <c r="E17" s="8">
        <f>SUM(E11:E16)</f>
        <v>463600</v>
      </c>
      <c r="F17" s="8">
        <f>SUM(F11:F16)</f>
        <v>740400</v>
      </c>
      <c r="G17" s="8">
        <f>SUM(G11:G16)</f>
        <v>709700</v>
      </c>
      <c r="H17" s="8">
        <f t="shared" si="2"/>
        <v>6370000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>
        <v>100000</v>
      </c>
      <c r="H20" s="8">
        <f t="shared" ref="H20:H37" si="3">SUM(C20:G20)</f>
        <v>500000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>
        <v>100000</v>
      </c>
      <c r="H21" s="8">
        <f t="shared" si="3"/>
        <v>500000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50000</v>
      </c>
      <c r="F22" s="9">
        <v>50000</v>
      </c>
      <c r="G22" s="9"/>
      <c r="H22" s="8">
        <f t="shared" si="3"/>
        <v>200000</v>
      </c>
    </row>
    <row r="23" spans="1:8">
      <c r="A23" s="4"/>
      <c r="B23" s="4" t="s">
        <v>21</v>
      </c>
      <c r="C23" s="9"/>
      <c r="D23" s="9">
        <v>1200000</v>
      </c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300000</v>
      </c>
      <c r="D24" s="9"/>
      <c r="E24" s="9"/>
      <c r="F24" s="9"/>
      <c r="G24" s="9">
        <v>600000</v>
      </c>
      <c r="H24" s="8">
        <f t="shared" si="3"/>
        <v>900000</v>
      </c>
    </row>
    <row r="25" spans="1:8">
      <c r="A25" s="4"/>
      <c r="B25" s="4" t="s">
        <v>23</v>
      </c>
      <c r="C25" s="9"/>
      <c r="D25" s="9">
        <v>200000</v>
      </c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/>
      <c r="D26" s="9">
        <v>100000</v>
      </c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/>
      <c r="E27" s="9"/>
      <c r="F27" s="9"/>
      <c r="G27" s="9">
        <v>300000</v>
      </c>
      <c r="H27" s="8">
        <f t="shared" si="3"/>
        <v>300000</v>
      </c>
    </row>
    <row r="28" spans="1:8">
      <c r="A28" s="4"/>
      <c r="B28" s="4" t="s">
        <v>26</v>
      </c>
      <c r="C28" s="9"/>
      <c r="D28" s="9"/>
      <c r="E28" s="9"/>
      <c r="F28" s="9">
        <v>100000</v>
      </c>
      <c r="G28" s="9"/>
      <c r="H28" s="8">
        <f t="shared" si="3"/>
        <v>100000</v>
      </c>
    </row>
    <row r="29" spans="1:8">
      <c r="A29" s="4"/>
      <c r="B29" s="4" t="s">
        <v>27</v>
      </c>
      <c r="C29" s="9">
        <v>100000</v>
      </c>
      <c r="D29" s="9">
        <f>220000</f>
        <v>220000</v>
      </c>
      <c r="E29" s="9">
        <v>200000</v>
      </c>
      <c r="F29" s="9"/>
      <c r="G29" s="9"/>
      <c r="H29" s="8">
        <f t="shared" si="3"/>
        <v>520000</v>
      </c>
    </row>
    <row r="30" spans="1:8">
      <c r="A30" s="4"/>
      <c r="B30" s="4" t="s">
        <v>28</v>
      </c>
      <c r="C30" s="9"/>
      <c r="D30" s="9"/>
      <c r="E30" s="9"/>
      <c r="F30" s="9"/>
      <c r="G30" s="9">
        <v>10000</v>
      </c>
      <c r="H30" s="8">
        <f t="shared" si="3"/>
        <v>10000</v>
      </c>
    </row>
    <row r="31" spans="1:8">
      <c r="A31" s="4"/>
      <c r="B31" s="4" t="s">
        <v>29</v>
      </c>
      <c r="C31" s="9"/>
      <c r="D31" s="9"/>
      <c r="E31" s="9"/>
      <c r="F31" s="9"/>
      <c r="G31" s="9">
        <v>100000</v>
      </c>
      <c r="H31" s="8">
        <f t="shared" si="3"/>
        <v>100000</v>
      </c>
    </row>
    <row r="32" spans="1:8">
      <c r="A32" s="4"/>
      <c r="B32" s="4" t="s">
        <v>30</v>
      </c>
      <c r="C32" s="9"/>
      <c r="D32" s="9">
        <v>768000</v>
      </c>
      <c r="E32" s="9"/>
      <c r="F32" s="9"/>
      <c r="G32" s="9"/>
      <c r="H32" s="8">
        <f t="shared" si="3"/>
        <v>768000</v>
      </c>
    </row>
    <row r="33" spans="1:8">
      <c r="A33" s="4"/>
      <c r="B33" s="4" t="s">
        <v>54</v>
      </c>
      <c r="C33" s="9">
        <v>200000</v>
      </c>
      <c r="D33" s="9"/>
      <c r="E33" s="9"/>
      <c r="F33" s="9"/>
      <c r="G33" s="9"/>
      <c r="H33" s="8">
        <f t="shared" si="3"/>
        <v>200000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45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850000</v>
      </c>
      <c r="D38" s="8">
        <f>SUM(D19:D37)</f>
        <v>2738000</v>
      </c>
      <c r="E38" s="8">
        <f>SUM(E19:E37)</f>
        <v>450000</v>
      </c>
      <c r="F38" s="8">
        <f>SUM(F19:F37)</f>
        <v>350000</v>
      </c>
      <c r="G38" s="8">
        <f>SUM(G19:G37)</f>
        <v>1210000</v>
      </c>
      <c r="H38" s="8">
        <f>SUM(C38:G38)</f>
        <v>5598000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8785550</v>
      </c>
      <c r="D40" s="8">
        <f>+D9+D17-D38</f>
        <v>9510250</v>
      </c>
      <c r="E40" s="8">
        <f>+E9+E17-E38</f>
        <v>9523850</v>
      </c>
      <c r="F40" s="8">
        <f>+F9+F17-F38</f>
        <v>9914250</v>
      </c>
      <c r="G40" s="8">
        <f>+G9+G17-G38</f>
        <v>9413950</v>
      </c>
      <c r="H40" s="9"/>
    </row>
    <row r="42" spans="1:8">
      <c r="A42" s="18" t="s">
        <v>53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  <c r="F44" s="10"/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91" right="0.14000000000000001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9"/>
  <sheetViews>
    <sheetView topLeftCell="A19" workbookViewId="0">
      <selection activeCell="F2" sqref="F2:H2"/>
    </sheetView>
  </sheetViews>
  <sheetFormatPr defaultRowHeight="15"/>
  <cols>
    <col min="1" max="1" width="5" customWidth="1"/>
    <col min="2" max="2" width="23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56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39270</v>
      </c>
      <c r="D7" s="2">
        <f>+C7+7</f>
        <v>39277</v>
      </c>
      <c r="E7" s="2">
        <f t="shared" ref="E7:G7" si="0">+D7+7</f>
        <v>39284</v>
      </c>
      <c r="F7" s="2">
        <f t="shared" si="0"/>
        <v>39291</v>
      </c>
      <c r="G7" s="2">
        <f t="shared" si="0"/>
        <v>39298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+'0607'!G40</f>
        <v>9413950</v>
      </c>
      <c r="D9" s="8">
        <f t="shared" ref="D9:F9" si="1">+C9+C17-C38</f>
        <v>10307750</v>
      </c>
      <c r="E9" s="8">
        <f t="shared" si="1"/>
        <v>5696050</v>
      </c>
      <c r="F9" s="8">
        <f t="shared" si="1"/>
        <v>6408050</v>
      </c>
      <c r="G9" s="8">
        <f>+F9+F17-F38</f>
        <v>2370050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920800</v>
      </c>
      <c r="D12" s="9">
        <v>468300</v>
      </c>
      <c r="E12" s="9">
        <v>612000</v>
      </c>
      <c r="F12" s="9">
        <v>612000</v>
      </c>
      <c r="G12" s="9"/>
      <c r="H12" s="8">
        <f t="shared" ref="H12:H17" si="2">SUM(C12:G12)</f>
        <v>2613100</v>
      </c>
    </row>
    <row r="13" spans="1:8">
      <c r="A13" s="4"/>
      <c r="B13" s="4" t="s">
        <v>12</v>
      </c>
      <c r="C13" s="9">
        <v>2900000</v>
      </c>
      <c r="D13" s="9"/>
      <c r="E13" s="9"/>
      <c r="F13" s="9"/>
      <c r="G13" s="9"/>
      <c r="H13" s="8">
        <f t="shared" si="2"/>
        <v>2900000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/>
      <c r="D16" s="9">
        <v>320000</v>
      </c>
      <c r="E16" s="9">
        <v>350000</v>
      </c>
      <c r="F16" s="9">
        <v>400000</v>
      </c>
      <c r="G16" s="9"/>
      <c r="H16" s="8">
        <f t="shared" si="2"/>
        <v>1070000</v>
      </c>
    </row>
    <row r="17" spans="1:8">
      <c r="A17" s="4"/>
      <c r="B17" s="13" t="s">
        <v>6</v>
      </c>
      <c r="C17" s="8">
        <f>SUM(C11:C16)</f>
        <v>3820800</v>
      </c>
      <c r="D17" s="8">
        <f>SUM(D11:D16)</f>
        <v>788300</v>
      </c>
      <c r="E17" s="8">
        <f>SUM(E11:E16)</f>
        <v>962000</v>
      </c>
      <c r="F17" s="8">
        <f>SUM(F11:F16)</f>
        <v>1012000</v>
      </c>
      <c r="G17" s="8">
        <f>SUM(G11:G16)</f>
        <v>0</v>
      </c>
      <c r="H17" s="8">
        <f t="shared" si="2"/>
        <v>6583100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50000</v>
      </c>
      <c r="F22" s="9">
        <v>50000</v>
      </c>
      <c r="G22" s="9"/>
      <c r="H22" s="8">
        <f t="shared" si="3"/>
        <v>200000</v>
      </c>
    </row>
    <row r="23" spans="1:8">
      <c r="A23" s="4"/>
      <c r="B23" s="4" t="s">
        <v>21</v>
      </c>
      <c r="C23" s="9">
        <v>1200000</v>
      </c>
      <c r="D23" s="9"/>
      <c r="E23" s="9"/>
      <c r="F23" s="9">
        <v>1200000</v>
      </c>
      <c r="G23" s="9"/>
      <c r="H23" s="8">
        <f t="shared" si="3"/>
        <v>2400000</v>
      </c>
    </row>
    <row r="24" spans="1:8">
      <c r="A24" s="4"/>
      <c r="B24" s="4" t="s">
        <v>22</v>
      </c>
      <c r="C24" s="9"/>
      <c r="D24" s="9"/>
      <c r="E24" s="9"/>
      <c r="F24" s="9">
        <v>600000</v>
      </c>
      <c r="G24" s="9"/>
      <c r="H24" s="8">
        <f t="shared" si="3"/>
        <v>600000</v>
      </c>
    </row>
    <row r="25" spans="1:8">
      <c r="A25" s="4"/>
      <c r="B25" s="4" t="s">
        <v>23</v>
      </c>
      <c r="C25" s="9">
        <v>200000</v>
      </c>
      <c r="D25" s="9"/>
      <c r="E25" s="9"/>
      <c r="F25" s="9">
        <v>200000</v>
      </c>
      <c r="G25" s="9"/>
      <c r="H25" s="8">
        <f t="shared" si="3"/>
        <v>400000</v>
      </c>
    </row>
    <row r="26" spans="1:8">
      <c r="A26" s="4"/>
      <c r="B26" s="4" t="s">
        <v>24</v>
      </c>
      <c r="C26" s="9">
        <v>100000</v>
      </c>
      <c r="D26" s="9"/>
      <c r="E26" s="9"/>
      <c r="F26" s="9">
        <v>100000</v>
      </c>
      <c r="G26" s="9"/>
      <c r="H26" s="8">
        <f t="shared" si="3"/>
        <v>200000</v>
      </c>
    </row>
    <row r="27" spans="1:8">
      <c r="A27" s="4"/>
      <c r="B27" s="4" t="s">
        <v>25</v>
      </c>
      <c r="C27" s="9"/>
      <c r="D27" s="9"/>
      <c r="E27" s="9"/>
      <c r="F27" s="9"/>
      <c r="G27" s="9"/>
      <c r="H27" s="8">
        <f t="shared" si="3"/>
        <v>0</v>
      </c>
    </row>
    <row r="28" spans="1:8">
      <c r="A28" s="4"/>
      <c r="B28" s="4" t="s">
        <v>26</v>
      </c>
      <c r="C28" s="9"/>
      <c r="D28" s="9"/>
      <c r="E28" s="9"/>
      <c r="F28" s="9"/>
      <c r="G28" s="9"/>
      <c r="H28" s="8">
        <f t="shared" si="3"/>
        <v>0</v>
      </c>
    </row>
    <row r="29" spans="1:8">
      <c r="A29" s="4"/>
      <c r="B29" s="4" t="s">
        <v>27</v>
      </c>
      <c r="C29" s="9">
        <f>373000</f>
        <v>373000</v>
      </c>
      <c r="D29" s="9"/>
      <c r="E29" s="9"/>
      <c r="F29" s="9">
        <f>100000</f>
        <v>100000</v>
      </c>
      <c r="G29" s="9"/>
      <c r="H29" s="8">
        <f t="shared" si="3"/>
        <v>473000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>
        <v>804000</v>
      </c>
      <c r="D32" s="9"/>
      <c r="E32" s="9"/>
      <c r="F32" s="9"/>
      <c r="G32" s="9"/>
      <c r="H32" s="8">
        <f t="shared" si="3"/>
        <v>804000</v>
      </c>
    </row>
    <row r="33" spans="1:8">
      <c r="A33" s="4"/>
      <c r="B33" s="4" t="s">
        <v>54</v>
      </c>
      <c r="C33" s="9"/>
      <c r="D33" s="9"/>
      <c r="E33" s="9"/>
      <c r="F33" s="9">
        <v>200000</v>
      </c>
      <c r="G33" s="9"/>
      <c r="H33" s="8">
        <f t="shared" si="3"/>
        <v>200000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57</v>
      </c>
      <c r="C35" s="9"/>
      <c r="D35" s="9">
        <v>5000000</v>
      </c>
      <c r="E35" s="9"/>
      <c r="F35" s="9">
        <v>2000000</v>
      </c>
      <c r="G35" s="9"/>
      <c r="H35" s="8">
        <f t="shared" si="3"/>
        <v>7000000</v>
      </c>
    </row>
    <row r="36" spans="1:8">
      <c r="A36" s="4"/>
      <c r="B36" s="4" t="s">
        <v>33</v>
      </c>
      <c r="C36" s="9"/>
      <c r="D36" s="9">
        <v>150000</v>
      </c>
      <c r="E36" s="9"/>
      <c r="F36" s="9">
        <v>400000</v>
      </c>
      <c r="G36" s="9"/>
      <c r="H36" s="8">
        <f t="shared" si="3"/>
        <v>550000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2927000</v>
      </c>
      <c r="D38" s="8">
        <f>SUM(D19:D37)</f>
        <v>5400000</v>
      </c>
      <c r="E38" s="8">
        <f>SUM(E19:E37)</f>
        <v>250000</v>
      </c>
      <c r="F38" s="8">
        <f>SUM(F19:F37)</f>
        <v>5050000</v>
      </c>
      <c r="G38" s="8">
        <f>SUM(G19:G37)</f>
        <v>0</v>
      </c>
      <c r="H38" s="8">
        <f>SUM(C38:G38)</f>
        <v>13627000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10307750</v>
      </c>
      <c r="D40" s="8">
        <f>+D9+D17-D38</f>
        <v>5696050</v>
      </c>
      <c r="E40" s="8">
        <f>+E9+E17-E38</f>
        <v>6408050</v>
      </c>
      <c r="F40" s="8">
        <f>+F9+F17-F38</f>
        <v>2370050</v>
      </c>
      <c r="G40" s="8">
        <f>+G9+G17-G38</f>
        <v>2370050</v>
      </c>
      <c r="H40" s="9"/>
    </row>
    <row r="42" spans="1:8">
      <c r="A42" s="18" t="s">
        <v>55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  <c r="F44" s="10"/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84" right="0.5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9"/>
  <sheetViews>
    <sheetView topLeftCell="A10" workbookViewId="0">
      <selection activeCell="F5" sqref="F5:H5"/>
    </sheetView>
  </sheetViews>
  <sheetFormatPr defaultRowHeight="15"/>
  <cols>
    <col min="1" max="1" width="4.85546875" customWidth="1"/>
    <col min="2" max="2" width="23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58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39298</v>
      </c>
      <c r="D7" s="2">
        <f>+C7+7</f>
        <v>39305</v>
      </c>
      <c r="E7" s="2">
        <f t="shared" ref="E7:G7" si="0">+D7+7</f>
        <v>39312</v>
      </c>
      <c r="F7" s="2">
        <f t="shared" si="0"/>
        <v>39319</v>
      </c>
      <c r="G7" s="2">
        <f t="shared" si="0"/>
        <v>39326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+'0707'!F40</f>
        <v>2370050</v>
      </c>
      <c r="D9" s="8">
        <f t="shared" ref="D9:F9" si="1">+C9+C17-C38</f>
        <v>1832350</v>
      </c>
      <c r="E9" s="8">
        <f t="shared" si="1"/>
        <v>2200550</v>
      </c>
      <c r="F9" s="8">
        <f t="shared" si="1"/>
        <v>2074550</v>
      </c>
      <c r="G9" s="8">
        <f>+F9+F17-F38</f>
        <v>2740550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522300</v>
      </c>
      <c r="D12" s="9">
        <v>618200</v>
      </c>
      <c r="E12" s="9">
        <v>601000</v>
      </c>
      <c r="F12" s="9">
        <v>796000</v>
      </c>
      <c r="G12" s="9"/>
      <c r="H12" s="8">
        <f t="shared" ref="H12:H17" si="2">SUM(C12:G12)</f>
        <v>2537500</v>
      </c>
    </row>
    <row r="13" spans="1:8">
      <c r="A13" s="4"/>
      <c r="B13" s="4" t="s">
        <v>12</v>
      </c>
      <c r="C13" s="9"/>
      <c r="D13" s="9"/>
      <c r="E13" s="9"/>
      <c r="F13" s="9"/>
      <c r="G13" s="9"/>
      <c r="H13" s="8">
        <f t="shared" si="2"/>
        <v>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>
        <v>340000</v>
      </c>
      <c r="D16" s="9"/>
      <c r="E16" s="9"/>
      <c r="F16" s="9">
        <v>70000</v>
      </c>
      <c r="G16" s="9"/>
      <c r="H16" s="8">
        <f t="shared" si="2"/>
        <v>410000</v>
      </c>
    </row>
    <row r="17" spans="1:8">
      <c r="A17" s="4"/>
      <c r="B17" s="13" t="s">
        <v>6</v>
      </c>
      <c r="C17" s="8">
        <f>SUM(C11:C16)</f>
        <v>862300</v>
      </c>
      <c r="D17" s="8">
        <f>SUM(D11:D16)</f>
        <v>618200</v>
      </c>
      <c r="E17" s="8">
        <f>SUM(E11:E16)</f>
        <v>601000</v>
      </c>
      <c r="F17" s="8">
        <f>SUM(F11:F16)</f>
        <v>866000</v>
      </c>
      <c r="G17" s="8">
        <f>SUM(G11:G16)</f>
        <v>0</v>
      </c>
      <c r="H17" s="8">
        <f t="shared" si="2"/>
        <v>2947500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0</v>
      </c>
      <c r="F22" s="9">
        <v>0</v>
      </c>
      <c r="G22" s="9"/>
      <c r="H22" s="8">
        <f t="shared" si="3"/>
        <v>100000</v>
      </c>
    </row>
    <row r="23" spans="1:8">
      <c r="A23" s="4"/>
      <c r="B23" s="4" t="s">
        <v>21</v>
      </c>
      <c r="C23" s="9"/>
      <c r="D23" s="9"/>
      <c r="E23" s="9"/>
      <c r="F23" s="9"/>
      <c r="G23" s="9"/>
      <c r="H23" s="8">
        <f t="shared" si="3"/>
        <v>0</v>
      </c>
    </row>
    <row r="24" spans="1:8">
      <c r="A24" s="4"/>
      <c r="B24" s="4" t="s">
        <v>22</v>
      </c>
      <c r="C24" s="9"/>
      <c r="D24" s="9"/>
      <c r="E24" s="9"/>
      <c r="F24" s="9"/>
      <c r="G24" s="9"/>
      <c r="H24" s="8">
        <f t="shared" si="3"/>
        <v>0</v>
      </c>
    </row>
    <row r="25" spans="1:8">
      <c r="A25" s="4"/>
      <c r="B25" s="4" t="s">
        <v>23</v>
      </c>
      <c r="C25" s="9"/>
      <c r="D25" s="9"/>
      <c r="E25" s="9"/>
      <c r="F25" s="9"/>
      <c r="G25" s="9"/>
      <c r="H25" s="8">
        <f t="shared" si="3"/>
        <v>0</v>
      </c>
    </row>
    <row r="26" spans="1:8">
      <c r="A26" s="4"/>
      <c r="B26" s="4" t="s">
        <v>24</v>
      </c>
      <c r="C26" s="9"/>
      <c r="D26" s="9"/>
      <c r="E26" s="9"/>
      <c r="F26" s="9"/>
      <c r="G26" s="9"/>
      <c r="H26" s="8">
        <f t="shared" si="3"/>
        <v>0</v>
      </c>
    </row>
    <row r="27" spans="1:8">
      <c r="A27" s="4"/>
      <c r="B27" s="4" t="s">
        <v>25</v>
      </c>
      <c r="C27" s="9">
        <v>300000</v>
      </c>
      <c r="D27" s="9"/>
      <c r="E27" s="9"/>
      <c r="F27" s="9"/>
      <c r="G27" s="9"/>
      <c r="H27" s="8">
        <f t="shared" si="3"/>
        <v>300000</v>
      </c>
    </row>
    <row r="28" spans="1:8">
      <c r="A28" s="4"/>
      <c r="B28" s="4" t="s">
        <v>26</v>
      </c>
      <c r="C28" s="9"/>
      <c r="D28" s="9"/>
      <c r="E28" s="9"/>
      <c r="F28" s="9"/>
      <c r="G28" s="9"/>
      <c r="H28" s="8">
        <f t="shared" si="3"/>
        <v>0</v>
      </c>
    </row>
    <row r="29" spans="1:8">
      <c r="A29" s="4"/>
      <c r="B29" s="4" t="s">
        <v>27</v>
      </c>
      <c r="C29" s="9"/>
      <c r="D29" s="9"/>
      <c r="E29" s="9">
        <f>200000+327000</f>
        <v>527000</v>
      </c>
      <c r="F29" s="9"/>
      <c r="G29" s="9"/>
      <c r="H29" s="8">
        <f t="shared" si="3"/>
        <v>527000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>
        <v>850000</v>
      </c>
      <c r="D32" s="9"/>
      <c r="E32" s="9"/>
      <c r="F32" s="9"/>
      <c r="G32" s="9"/>
      <c r="H32" s="8">
        <f t="shared" si="3"/>
        <v>850000</v>
      </c>
    </row>
    <row r="33" spans="1:8">
      <c r="A33" s="4"/>
      <c r="B33" s="4" t="s">
        <v>54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57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1400000</v>
      </c>
      <c r="D38" s="8">
        <f>SUM(D19:D37)</f>
        <v>250000</v>
      </c>
      <c r="E38" s="8">
        <f>SUM(E19:E37)</f>
        <v>727000</v>
      </c>
      <c r="F38" s="8">
        <f>SUM(F19:F37)</f>
        <v>200000</v>
      </c>
      <c r="G38" s="8">
        <f>SUM(G19:G37)</f>
        <v>0</v>
      </c>
      <c r="H38" s="8">
        <f>SUM(C38:G38)</f>
        <v>2577000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1832350</v>
      </c>
      <c r="D40" s="8">
        <f>+D9+D17-D38</f>
        <v>2200550</v>
      </c>
      <c r="E40" s="8">
        <f>+E9+E17-E38</f>
        <v>2074550</v>
      </c>
      <c r="F40" s="8">
        <f>+F9+F17-F38</f>
        <v>2740550</v>
      </c>
      <c r="G40" s="8">
        <f>+G9+G17-G38</f>
        <v>2740550</v>
      </c>
      <c r="H40" s="9"/>
    </row>
    <row r="42" spans="1:8">
      <c r="A42" s="18" t="s">
        <v>61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  <c r="F44" s="10"/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9"/>
  <sheetViews>
    <sheetView topLeftCell="A7" workbookViewId="0">
      <selection activeCell="H29" sqref="H29:H37"/>
    </sheetView>
  </sheetViews>
  <sheetFormatPr defaultRowHeight="15"/>
  <cols>
    <col min="1" max="1" width="5.140625" customWidth="1"/>
    <col min="2" max="2" width="24" customWidth="1"/>
    <col min="3" max="8" width="10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59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39326</v>
      </c>
      <c r="D7" s="2">
        <f>+C7+7</f>
        <v>39333</v>
      </c>
      <c r="E7" s="2">
        <f t="shared" ref="E7:G7" si="0">+D7+7</f>
        <v>39340</v>
      </c>
      <c r="F7" s="2">
        <f t="shared" si="0"/>
        <v>39347</v>
      </c>
      <c r="G7" s="2">
        <f t="shared" si="0"/>
        <v>39354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+'0807'!F40</f>
        <v>2740550</v>
      </c>
      <c r="D9" s="8">
        <f t="shared" ref="D9:F9" si="1">+C9+C17-C38</f>
        <v>126750</v>
      </c>
      <c r="E9" s="8">
        <f t="shared" si="1"/>
        <v>5361550</v>
      </c>
      <c r="F9" s="8">
        <f t="shared" si="1"/>
        <v>5820050</v>
      </c>
      <c r="G9" s="8">
        <f>+F9+F17-F38</f>
        <v>5826050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796200</v>
      </c>
      <c r="D12" s="9">
        <v>393800</v>
      </c>
      <c r="E12" s="9">
        <v>738500</v>
      </c>
      <c r="F12" s="9">
        <v>431000</v>
      </c>
      <c r="G12" s="9">
        <v>462000</v>
      </c>
      <c r="H12" s="8">
        <f t="shared" ref="H12:H17" si="2">SUM(C12:G12)</f>
        <v>2821500</v>
      </c>
    </row>
    <row r="13" spans="1:8">
      <c r="A13" s="4"/>
      <c r="B13" s="4" t="s">
        <v>12</v>
      </c>
      <c r="C13" s="9"/>
      <c r="D13" s="9">
        <v>5900000</v>
      </c>
      <c r="E13" s="9"/>
      <c r="F13" s="9"/>
      <c r="G13" s="9">
        <v>2950000</v>
      </c>
      <c r="H13" s="8">
        <f t="shared" si="2"/>
        <v>8850000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/>
      <c r="D16" s="9">
        <v>150000</v>
      </c>
      <c r="E16" s="9"/>
      <c r="F16" s="9"/>
      <c r="G16" s="9"/>
      <c r="H16" s="8">
        <f t="shared" si="2"/>
        <v>150000</v>
      </c>
    </row>
    <row r="17" spans="1:8">
      <c r="A17" s="4"/>
      <c r="B17" s="13" t="s">
        <v>6</v>
      </c>
      <c r="C17" s="8">
        <f>SUM(C11:C16)</f>
        <v>796200</v>
      </c>
      <c r="D17" s="8">
        <f>SUM(D11:D16)</f>
        <v>6443800</v>
      </c>
      <c r="E17" s="8">
        <f>SUM(E11:E16)</f>
        <v>738500</v>
      </c>
      <c r="F17" s="8">
        <f>SUM(F11:F16)</f>
        <v>431000</v>
      </c>
      <c r="G17" s="8">
        <f>SUM(G11:G16)</f>
        <v>3412000</v>
      </c>
      <c r="H17" s="8">
        <f t="shared" si="2"/>
        <v>11821500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110000</v>
      </c>
      <c r="D20" s="9">
        <v>100000</v>
      </c>
      <c r="E20" s="9">
        <v>0</v>
      </c>
      <c r="F20" s="9">
        <v>100000</v>
      </c>
      <c r="G20" s="9">
        <v>100000</v>
      </c>
      <c r="H20" s="8">
        <f t="shared" ref="H20:H37" si="3">SUM(C20:G20)</f>
        <v>410000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50000</v>
      </c>
      <c r="F21" s="9">
        <v>50000</v>
      </c>
      <c r="G21" s="9">
        <v>50000</v>
      </c>
      <c r="H21" s="8">
        <f t="shared" si="3"/>
        <v>350000</v>
      </c>
    </row>
    <row r="22" spans="1:8">
      <c r="A22" s="4"/>
      <c r="B22" s="4" t="s">
        <v>20</v>
      </c>
      <c r="C22" s="9">
        <v>0</v>
      </c>
      <c r="D22" s="9">
        <v>0</v>
      </c>
      <c r="E22" s="9">
        <v>0</v>
      </c>
      <c r="F22" s="9">
        <v>0</v>
      </c>
      <c r="G22" s="9"/>
      <c r="H22" s="8">
        <f t="shared" si="3"/>
        <v>0</v>
      </c>
    </row>
    <row r="23" spans="1:8">
      <c r="A23" s="4"/>
      <c r="B23" s="4" t="s">
        <v>21</v>
      </c>
      <c r="C23" s="9">
        <v>1200000</v>
      </c>
      <c r="D23" s="9"/>
      <c r="E23" s="9"/>
      <c r="F23" s="9"/>
      <c r="G23" s="9">
        <v>1200000</v>
      </c>
      <c r="H23" s="8">
        <f t="shared" si="3"/>
        <v>2400000</v>
      </c>
    </row>
    <row r="24" spans="1:8">
      <c r="A24" s="4"/>
      <c r="B24" s="4" t="s">
        <v>22</v>
      </c>
      <c r="C24" s="9">
        <v>600000</v>
      </c>
      <c r="D24" s="9"/>
      <c r="E24" s="9"/>
      <c r="F24" s="9"/>
      <c r="G24" s="9">
        <v>600000</v>
      </c>
      <c r="H24" s="8">
        <f t="shared" si="3"/>
        <v>1200000</v>
      </c>
    </row>
    <row r="25" spans="1:8">
      <c r="A25" s="4"/>
      <c r="B25" s="4" t="s">
        <v>23</v>
      </c>
      <c r="C25" s="9">
        <v>200000</v>
      </c>
      <c r="D25" s="9"/>
      <c r="E25" s="9"/>
      <c r="F25" s="9"/>
      <c r="G25" s="9">
        <v>200000</v>
      </c>
      <c r="H25" s="8">
        <f t="shared" si="3"/>
        <v>400000</v>
      </c>
    </row>
    <row r="26" spans="1:8">
      <c r="A26" s="4"/>
      <c r="B26" s="4" t="s">
        <v>24</v>
      </c>
      <c r="C26" s="9"/>
      <c r="D26" s="9">
        <v>100000</v>
      </c>
      <c r="E26" s="9"/>
      <c r="F26" s="9"/>
      <c r="G26" s="9">
        <v>100000</v>
      </c>
      <c r="H26" s="8">
        <f t="shared" si="3"/>
        <v>200000</v>
      </c>
    </row>
    <row r="27" spans="1:8">
      <c r="A27" s="4"/>
      <c r="B27" s="4" t="s">
        <v>25</v>
      </c>
      <c r="C27" s="9"/>
      <c r="D27" s="9"/>
      <c r="E27" s="9">
        <v>200000</v>
      </c>
      <c r="F27" s="9"/>
      <c r="G27" s="9"/>
      <c r="H27" s="8">
        <f t="shared" si="3"/>
        <v>200000</v>
      </c>
    </row>
    <row r="28" spans="1:8">
      <c r="A28" s="4"/>
      <c r="B28" s="4" t="s">
        <v>26</v>
      </c>
      <c r="C28" s="9"/>
      <c r="D28" s="9"/>
      <c r="E28" s="9"/>
      <c r="F28" s="9"/>
      <c r="G28" s="9">
        <v>100000</v>
      </c>
      <c r="H28" s="8">
        <f t="shared" si="3"/>
        <v>100000</v>
      </c>
    </row>
    <row r="29" spans="1:8">
      <c r="A29" s="4"/>
      <c r="B29" s="4" t="s">
        <v>27</v>
      </c>
      <c r="C29" s="9"/>
      <c r="D29" s="9">
        <f>500000+307000</f>
        <v>807000</v>
      </c>
      <c r="E29" s="9">
        <v>30000</v>
      </c>
      <c r="F29" s="9">
        <v>275000</v>
      </c>
      <c r="G29" s="9">
        <f>200000</f>
        <v>200000</v>
      </c>
      <c r="H29" s="8">
        <f t="shared" si="3"/>
        <v>1312000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>
        <f>50000+52000</f>
        <v>102000</v>
      </c>
      <c r="E31" s="9"/>
      <c r="F31" s="9"/>
      <c r="G31" s="9"/>
      <c r="H31" s="8">
        <f t="shared" si="3"/>
        <v>102000</v>
      </c>
    </row>
    <row r="32" spans="1:8">
      <c r="A32" s="4"/>
      <c r="B32" s="4" t="s">
        <v>30</v>
      </c>
      <c r="C32" s="9">
        <v>1200000</v>
      </c>
      <c r="D32" s="9"/>
      <c r="E32" s="9"/>
      <c r="F32" s="9"/>
      <c r="G32" s="9">
        <v>1100000</v>
      </c>
      <c r="H32" s="8">
        <f t="shared" si="3"/>
        <v>2300000</v>
      </c>
    </row>
    <row r="33" spans="1:8">
      <c r="A33" s="4"/>
      <c r="B33" s="4" t="s">
        <v>54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57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/>
      <c r="G37" s="9"/>
      <c r="H37" s="8">
        <f t="shared" si="3"/>
        <v>0</v>
      </c>
    </row>
    <row r="38" spans="1:8">
      <c r="A38" s="4"/>
      <c r="B38" s="13" t="s">
        <v>6</v>
      </c>
      <c r="C38" s="8">
        <f>SUM(C19:C37)</f>
        <v>3410000</v>
      </c>
      <c r="D38" s="8">
        <f>SUM(D19:D37)</f>
        <v>1209000</v>
      </c>
      <c r="E38" s="8">
        <f>SUM(E19:E37)</f>
        <v>280000</v>
      </c>
      <c r="F38" s="8">
        <f>SUM(F19:F37)</f>
        <v>425000</v>
      </c>
      <c r="G38" s="8">
        <f>SUM(G19:G37)</f>
        <v>3650000</v>
      </c>
      <c r="H38" s="8">
        <f>SUM(C38:G38)</f>
        <v>8974000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126750</v>
      </c>
      <c r="D40" s="8">
        <f>+D9+D17-D38</f>
        <v>5361550</v>
      </c>
      <c r="E40" s="8">
        <f>+E9+E17-E38</f>
        <v>5820050</v>
      </c>
      <c r="F40" s="8">
        <f>+F9+F17-F38</f>
        <v>5826050</v>
      </c>
      <c r="G40" s="8">
        <f>+G9+G17-G38</f>
        <v>5588050</v>
      </c>
      <c r="H40" s="9"/>
    </row>
    <row r="42" spans="1:8">
      <c r="A42" s="18" t="s">
        <v>60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  <c r="F44" s="10"/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7" right="0.14000000000000001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9"/>
  <sheetViews>
    <sheetView topLeftCell="A16" workbookViewId="0">
      <selection activeCell="F5" sqref="F5:H5"/>
    </sheetView>
  </sheetViews>
  <sheetFormatPr defaultRowHeight="15"/>
  <cols>
    <col min="1" max="1" width="4.5703125" customWidth="1"/>
    <col min="2" max="2" width="23.57031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62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39361</v>
      </c>
      <c r="D7" s="2">
        <f>+C7+7</f>
        <v>39368</v>
      </c>
      <c r="E7" s="2">
        <f t="shared" ref="E7:G7" si="0">+D7+7</f>
        <v>39375</v>
      </c>
      <c r="F7" s="2">
        <f t="shared" si="0"/>
        <v>39382</v>
      </c>
      <c r="G7" s="2">
        <f t="shared" si="0"/>
        <v>39389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+'0907'!G40</f>
        <v>5588050</v>
      </c>
      <c r="D9" s="8">
        <f t="shared" ref="D9:F9" si="1">+C9+C17-C38</f>
        <v>5704550</v>
      </c>
      <c r="E9" s="8">
        <f t="shared" si="1"/>
        <v>6021250</v>
      </c>
      <c r="F9" s="8">
        <f t="shared" si="1"/>
        <v>6486450</v>
      </c>
      <c r="G9" s="8">
        <f>+F9+F17-F38</f>
        <v>6486450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666500</v>
      </c>
      <c r="D12" s="9">
        <v>616700</v>
      </c>
      <c r="E12" s="9">
        <v>495200</v>
      </c>
      <c r="F12" s="9">
        <v>462200</v>
      </c>
      <c r="G12" s="9"/>
      <c r="H12" s="8">
        <f t="shared" ref="H12:H17" si="2">SUM(C12:G12)</f>
        <v>2240600</v>
      </c>
    </row>
    <row r="13" spans="1:8">
      <c r="A13" s="4"/>
      <c r="B13" s="4" t="s">
        <v>12</v>
      </c>
      <c r="C13" s="9"/>
      <c r="D13" s="9"/>
      <c r="E13" s="9">
        <v>270000</v>
      </c>
      <c r="F13" s="9"/>
      <c r="G13" s="9"/>
      <c r="H13" s="8">
        <f t="shared" si="2"/>
        <v>270000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/>
      <c r="G15" s="9"/>
      <c r="H15" s="8">
        <f t="shared" si="2"/>
        <v>0</v>
      </c>
    </row>
    <row r="16" spans="1:8">
      <c r="A16" s="4"/>
      <c r="B16" s="4" t="s">
        <v>15</v>
      </c>
      <c r="C16" s="9"/>
      <c r="D16" s="9"/>
      <c r="E16" s="9"/>
      <c r="F16" s="9"/>
      <c r="G16" s="9"/>
      <c r="H16" s="8">
        <f t="shared" si="2"/>
        <v>0</v>
      </c>
    </row>
    <row r="17" spans="1:8">
      <c r="A17" s="4"/>
      <c r="B17" s="13" t="s">
        <v>6</v>
      </c>
      <c r="C17" s="8">
        <f>SUM(C11:C16)</f>
        <v>666500</v>
      </c>
      <c r="D17" s="8">
        <f>SUM(D11:D16)</f>
        <v>616700</v>
      </c>
      <c r="E17" s="8">
        <f>SUM(E11:E16)</f>
        <v>765200</v>
      </c>
      <c r="F17" s="8">
        <f>SUM(F11:F16)</f>
        <v>462200</v>
      </c>
      <c r="G17" s="8">
        <f>SUM(G11:G16)</f>
        <v>0</v>
      </c>
      <c r="H17" s="8">
        <f t="shared" si="2"/>
        <v>2510600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50000</v>
      </c>
      <c r="D21" s="9">
        <v>0</v>
      </c>
      <c r="E21" s="9">
        <v>100000</v>
      </c>
      <c r="F21" s="9">
        <v>100000</v>
      </c>
      <c r="G21" s="9"/>
      <c r="H21" s="8">
        <f t="shared" si="3"/>
        <v>250000</v>
      </c>
    </row>
    <row r="22" spans="1:8">
      <c r="A22" s="4"/>
      <c r="B22" s="4" t="s">
        <v>20</v>
      </c>
      <c r="C22" s="9">
        <v>0</v>
      </c>
      <c r="D22" s="9">
        <v>0</v>
      </c>
      <c r="E22" s="9">
        <v>0</v>
      </c>
      <c r="F22" s="9">
        <v>0</v>
      </c>
      <c r="G22" s="9"/>
      <c r="H22" s="8">
        <f t="shared" si="3"/>
        <v>0</v>
      </c>
    </row>
    <row r="23" spans="1:8">
      <c r="A23" s="4"/>
      <c r="B23" s="4" t="s">
        <v>21</v>
      </c>
      <c r="C23" s="9"/>
      <c r="D23" s="9"/>
      <c r="E23" s="9"/>
      <c r="F23" s="9"/>
      <c r="G23" s="9"/>
      <c r="H23" s="8">
        <f t="shared" si="3"/>
        <v>0</v>
      </c>
    </row>
    <row r="24" spans="1:8">
      <c r="A24" s="4"/>
      <c r="B24" s="4" t="s">
        <v>22</v>
      </c>
      <c r="C24" s="9"/>
      <c r="D24" s="9"/>
      <c r="E24" s="9"/>
      <c r="F24" s="9"/>
      <c r="G24" s="9"/>
      <c r="H24" s="8">
        <f t="shared" si="3"/>
        <v>0</v>
      </c>
    </row>
    <row r="25" spans="1:8">
      <c r="A25" s="4"/>
      <c r="B25" s="4" t="s">
        <v>23</v>
      </c>
      <c r="C25" s="9"/>
      <c r="D25" s="9"/>
      <c r="E25" s="9"/>
      <c r="F25" s="9"/>
      <c r="G25" s="9"/>
      <c r="H25" s="8">
        <f t="shared" si="3"/>
        <v>0</v>
      </c>
    </row>
    <row r="26" spans="1:8">
      <c r="A26" s="4"/>
      <c r="B26" s="4" t="s">
        <v>24</v>
      </c>
      <c r="C26" s="9"/>
      <c r="D26" s="9"/>
      <c r="E26" s="9"/>
      <c r="F26" s="9"/>
      <c r="G26" s="9"/>
      <c r="H26" s="8">
        <f t="shared" si="3"/>
        <v>0</v>
      </c>
    </row>
    <row r="27" spans="1:8">
      <c r="A27" s="4"/>
      <c r="B27" s="4" t="s">
        <v>25</v>
      </c>
      <c r="C27" s="9"/>
      <c r="D27" s="9"/>
      <c r="E27" s="9"/>
      <c r="F27" s="9"/>
      <c r="G27" s="9"/>
      <c r="H27" s="8">
        <f t="shared" si="3"/>
        <v>0</v>
      </c>
    </row>
    <row r="28" spans="1:8">
      <c r="A28" s="4"/>
      <c r="B28" s="4" t="s">
        <v>26</v>
      </c>
      <c r="C28" s="9"/>
      <c r="D28" s="9"/>
      <c r="E28" s="9">
        <v>100000</v>
      </c>
      <c r="F28" s="9"/>
      <c r="G28" s="9"/>
      <c r="H28" s="8">
        <f t="shared" si="3"/>
        <v>100000</v>
      </c>
    </row>
    <row r="29" spans="1:8">
      <c r="A29" s="4"/>
      <c r="B29" s="4" t="s">
        <v>27</v>
      </c>
      <c r="C29" s="9">
        <v>400000</v>
      </c>
      <c r="D29" s="9">
        <v>200000</v>
      </c>
      <c r="E29" s="9"/>
      <c r="F29" s="9"/>
      <c r="G29" s="9"/>
      <c r="H29" s="8">
        <f t="shared" si="3"/>
        <v>600000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/>
      <c r="D32" s="9"/>
      <c r="E32" s="9"/>
      <c r="F32" s="9"/>
      <c r="G32" s="9"/>
      <c r="H32" s="8">
        <f t="shared" si="3"/>
        <v>0</v>
      </c>
    </row>
    <row r="33" spans="1:8">
      <c r="A33" s="4"/>
      <c r="B33" s="4" t="s">
        <v>54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57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>
        <v>262200</v>
      </c>
      <c r="G37" s="9"/>
      <c r="H37" s="8">
        <f t="shared" si="3"/>
        <v>262200</v>
      </c>
    </row>
    <row r="38" spans="1:8">
      <c r="A38" s="4"/>
      <c r="B38" s="13" t="s">
        <v>6</v>
      </c>
      <c r="C38" s="8">
        <f>SUM(C19:C37)</f>
        <v>550000</v>
      </c>
      <c r="D38" s="8">
        <f>SUM(D19:D37)</f>
        <v>300000</v>
      </c>
      <c r="E38" s="8">
        <f>SUM(E19:E37)</f>
        <v>300000</v>
      </c>
      <c r="F38" s="8">
        <f>SUM(F19:F37)</f>
        <v>462200</v>
      </c>
      <c r="G38" s="8">
        <f>SUM(G19:G37)</f>
        <v>0</v>
      </c>
      <c r="H38" s="8">
        <f>SUM(C38:G38)</f>
        <v>1612200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5704550</v>
      </c>
      <c r="D40" s="8">
        <f>+D9+D17-D38</f>
        <v>6021250</v>
      </c>
      <c r="E40" s="8">
        <f>+E9+E17-E38</f>
        <v>6486450</v>
      </c>
      <c r="F40" s="8">
        <f>+F9+F17-F38</f>
        <v>6486450</v>
      </c>
      <c r="G40" s="8">
        <f>+G9+G17-G38</f>
        <v>6486450</v>
      </c>
      <c r="H40" s="9"/>
    </row>
    <row r="42" spans="1:8">
      <c r="A42" s="18" t="s">
        <v>63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  <c r="F44" s="10"/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1.03" right="0.38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H29" sqref="H29:H37"/>
    </sheetView>
  </sheetViews>
  <sheetFormatPr defaultRowHeight="15"/>
  <cols>
    <col min="1" max="1" width="5" customWidth="1"/>
    <col min="2" max="2" width="23.5703125" customWidth="1"/>
    <col min="3" max="6" width="11.7109375" customWidth="1"/>
    <col min="7" max="7" width="11.7109375" hidden="1" customWidth="1"/>
    <col min="8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64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39389</v>
      </c>
      <c r="D7" s="2">
        <f>+C7+7</f>
        <v>39396</v>
      </c>
      <c r="E7" s="2">
        <f t="shared" ref="E7:G7" si="0">+D7+7</f>
        <v>39403</v>
      </c>
      <c r="F7" s="2">
        <f t="shared" si="0"/>
        <v>39410</v>
      </c>
      <c r="G7" s="2">
        <f t="shared" si="0"/>
        <v>39417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+'1007'!G40</f>
        <v>6486450</v>
      </c>
      <c r="D9" s="8">
        <f t="shared" ref="D9:F9" si="1">+C9+C17-C38</f>
        <v>3086150</v>
      </c>
      <c r="E9" s="8">
        <f t="shared" si="1"/>
        <v>12989850</v>
      </c>
      <c r="F9" s="8">
        <f t="shared" si="1"/>
        <v>12913350</v>
      </c>
      <c r="G9" s="8">
        <f>+F9+F17-F38</f>
        <v>12051050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449700</v>
      </c>
      <c r="D12" s="9">
        <v>303700</v>
      </c>
      <c r="E12" s="9">
        <v>493500</v>
      </c>
      <c r="F12" s="9">
        <v>525700</v>
      </c>
      <c r="G12" s="9"/>
      <c r="H12" s="8">
        <f t="shared" ref="H12:H17" si="2">SUM(C12:G12)</f>
        <v>1772600</v>
      </c>
    </row>
    <row r="13" spans="1:8">
      <c r="A13" s="4"/>
      <c r="B13" s="4" t="s">
        <v>12</v>
      </c>
      <c r="C13" s="9"/>
      <c r="D13" s="9">
        <v>2900000</v>
      </c>
      <c r="E13" s="9"/>
      <c r="F13" s="9"/>
      <c r="G13" s="9"/>
      <c r="H13" s="8">
        <f t="shared" si="2"/>
        <v>2900000</v>
      </c>
    </row>
    <row r="14" spans="1:8">
      <c r="A14" s="4"/>
      <c r="B14" s="4" t="s">
        <v>13</v>
      </c>
      <c r="C14" s="9"/>
      <c r="D14" s="9">
        <v>7900000</v>
      </c>
      <c r="E14" s="9"/>
      <c r="F14" s="9"/>
      <c r="G14" s="9"/>
      <c r="H14" s="8">
        <f t="shared" si="2"/>
        <v>7900000</v>
      </c>
    </row>
    <row r="15" spans="1:8">
      <c r="A15" s="4"/>
      <c r="B15" s="4" t="s">
        <v>14</v>
      </c>
      <c r="C15" s="16"/>
      <c r="D15" s="9"/>
      <c r="E15" s="9"/>
      <c r="F15" s="9">
        <v>1262000</v>
      </c>
      <c r="G15" s="9"/>
      <c r="H15" s="8">
        <f t="shared" si="2"/>
        <v>1262000</v>
      </c>
    </row>
    <row r="16" spans="1:8">
      <c r="A16" s="4"/>
      <c r="B16" s="4" t="s">
        <v>15</v>
      </c>
      <c r="C16" s="9"/>
      <c r="D16" s="9"/>
      <c r="E16" s="9"/>
      <c r="F16" s="9"/>
      <c r="G16" s="9"/>
      <c r="H16" s="8">
        <f t="shared" si="2"/>
        <v>0</v>
      </c>
    </row>
    <row r="17" spans="1:8">
      <c r="A17" s="4"/>
      <c r="B17" s="13" t="s">
        <v>6</v>
      </c>
      <c r="C17" s="8">
        <f>SUM(C11:C16)</f>
        <v>449700</v>
      </c>
      <c r="D17" s="8">
        <f>SUM(D11:D16)</f>
        <v>11103700</v>
      </c>
      <c r="E17" s="8">
        <f>SUM(E11:E16)</f>
        <v>493500</v>
      </c>
      <c r="F17" s="8">
        <f>SUM(F11:F16)</f>
        <v>1787700</v>
      </c>
      <c r="G17" s="8">
        <f>SUM(G11:G16)</f>
        <v>0</v>
      </c>
      <c r="H17" s="8">
        <f t="shared" si="2"/>
        <v>13834600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/>
      <c r="H20" s="8">
        <f t="shared" ref="H20:H37" si="3">SUM(C20:G20)</f>
        <v>400000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/>
      <c r="H21" s="8">
        <f t="shared" si="3"/>
        <v>400000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50000</v>
      </c>
      <c r="F22" s="9">
        <v>50000</v>
      </c>
      <c r="G22" s="9"/>
      <c r="H22" s="8">
        <f t="shared" si="3"/>
        <v>200000</v>
      </c>
    </row>
    <row r="23" spans="1:8">
      <c r="A23" s="4"/>
      <c r="B23" s="4" t="s">
        <v>21</v>
      </c>
      <c r="C23" s="9">
        <v>1200000</v>
      </c>
      <c r="D23" s="9"/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600000</v>
      </c>
      <c r="D24" s="9"/>
      <c r="E24" s="9"/>
      <c r="F24" s="9">
        <v>300000</v>
      </c>
      <c r="G24" s="9"/>
      <c r="H24" s="8">
        <f t="shared" si="3"/>
        <v>900000</v>
      </c>
    </row>
    <row r="25" spans="1:8">
      <c r="A25" s="4"/>
      <c r="B25" s="4" t="s">
        <v>23</v>
      </c>
      <c r="C25" s="9">
        <v>200000</v>
      </c>
      <c r="D25" s="9"/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>
        <v>100000</v>
      </c>
      <c r="D26" s="9"/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/>
      <c r="E27" s="9"/>
      <c r="F27" s="9"/>
      <c r="G27" s="9"/>
      <c r="H27" s="8">
        <f t="shared" si="3"/>
        <v>0</v>
      </c>
    </row>
    <row r="28" spans="1:8">
      <c r="A28" s="4"/>
      <c r="B28" s="4" t="s">
        <v>26</v>
      </c>
      <c r="C28" s="9"/>
      <c r="D28" s="9"/>
      <c r="E28" s="9"/>
      <c r="F28" s="9">
        <v>100000</v>
      </c>
      <c r="G28" s="9"/>
      <c r="H28" s="8">
        <f t="shared" si="3"/>
        <v>100000</v>
      </c>
    </row>
    <row r="29" spans="1:8">
      <c r="A29" s="4"/>
      <c r="B29" s="4" t="s">
        <v>27</v>
      </c>
      <c r="C29" s="9">
        <f>500000</f>
        <v>500000</v>
      </c>
      <c r="D29" s="9"/>
      <c r="E29" s="9">
        <v>320000</v>
      </c>
      <c r="F29" s="9"/>
      <c r="G29" s="9"/>
      <c r="H29" s="8">
        <f t="shared" si="3"/>
        <v>820000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/>
      <c r="D32" s="9">
        <v>950000</v>
      </c>
      <c r="E32" s="9"/>
      <c r="F32" s="9"/>
      <c r="G32" s="9"/>
      <c r="H32" s="8">
        <f t="shared" si="3"/>
        <v>950000</v>
      </c>
    </row>
    <row r="33" spans="1:8">
      <c r="A33" s="4"/>
      <c r="B33" s="4" t="s">
        <v>54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66</v>
      </c>
      <c r="C35" s="9"/>
      <c r="D35" s="9"/>
      <c r="E35" s="9"/>
      <c r="F35" s="9">
        <v>2000000</v>
      </c>
      <c r="G35" s="9"/>
      <c r="H35" s="8">
        <f t="shared" si="3"/>
        <v>2000000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>
        <v>1000000</v>
      </c>
      <c r="D37" s="9"/>
      <c r="E37" s="9"/>
      <c r="F37" s="9"/>
      <c r="G37" s="9"/>
      <c r="H37" s="8">
        <f t="shared" si="3"/>
        <v>1000000</v>
      </c>
    </row>
    <row r="38" spans="1:8">
      <c r="A38" s="4"/>
      <c r="B38" s="13" t="s">
        <v>6</v>
      </c>
      <c r="C38" s="8">
        <f>SUM(C19:C37)</f>
        <v>3850000</v>
      </c>
      <c r="D38" s="8">
        <f>SUM(D19:D37)</f>
        <v>1200000</v>
      </c>
      <c r="E38" s="8">
        <f>SUM(E19:E37)</f>
        <v>570000</v>
      </c>
      <c r="F38" s="8">
        <f>SUM(F19:F37)</f>
        <v>2650000</v>
      </c>
      <c r="G38" s="8">
        <f>SUM(G19:G37)</f>
        <v>0</v>
      </c>
      <c r="H38" s="8">
        <f>SUM(C38:G38)</f>
        <v>8270000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3086150</v>
      </c>
      <c r="D40" s="8">
        <f>+D9+D17-D38</f>
        <v>12989850</v>
      </c>
      <c r="E40" s="8">
        <f>+E9+E17-E38</f>
        <v>12913350</v>
      </c>
      <c r="F40" s="8">
        <f>+F9+F17-F38</f>
        <v>12051050</v>
      </c>
      <c r="G40" s="8">
        <f>+G9+G17-G38</f>
        <v>12051050</v>
      </c>
      <c r="H40" s="9"/>
    </row>
    <row r="42" spans="1:8">
      <c r="A42" s="18" t="s">
        <v>65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  <c r="F44" s="10"/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1.03" right="0.34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9"/>
  <sheetViews>
    <sheetView topLeftCell="A19" workbookViewId="0">
      <selection activeCell="H29" sqref="H29:H37"/>
    </sheetView>
  </sheetViews>
  <sheetFormatPr defaultRowHeight="15"/>
  <cols>
    <col min="1" max="1" width="4.7109375" customWidth="1"/>
    <col min="2" max="2" width="23.42578125" customWidth="1"/>
    <col min="3" max="8" width="11.7109375" customWidth="1"/>
  </cols>
  <sheetData>
    <row r="1" spans="1:8" ht="18">
      <c r="A1" s="1" t="s">
        <v>0</v>
      </c>
    </row>
    <row r="2" spans="1:8" ht="18">
      <c r="A2" s="1" t="s">
        <v>1</v>
      </c>
    </row>
    <row r="3" spans="1:8">
      <c r="A3" s="19" t="s">
        <v>2</v>
      </c>
      <c r="B3" s="19"/>
      <c r="C3" s="19"/>
      <c r="D3" s="19"/>
      <c r="E3" s="19"/>
      <c r="F3" s="19"/>
      <c r="G3" s="19"/>
      <c r="H3" s="19"/>
    </row>
    <row r="4" spans="1:8">
      <c r="A4" s="19" t="s">
        <v>67</v>
      </c>
      <c r="B4" s="19"/>
      <c r="C4" s="19"/>
      <c r="D4" s="19"/>
      <c r="E4" s="19"/>
      <c r="F4" s="19"/>
      <c r="G4" s="19"/>
      <c r="H4" s="19"/>
    </row>
    <row r="6" spans="1:8">
      <c r="A6" s="20" t="s">
        <v>3</v>
      </c>
      <c r="B6" s="20" t="s">
        <v>4</v>
      </c>
      <c r="C6" s="21" t="s">
        <v>5</v>
      </c>
      <c r="D6" s="21"/>
      <c r="E6" s="21"/>
      <c r="F6" s="21"/>
      <c r="G6" s="21"/>
      <c r="H6" s="22"/>
    </row>
    <row r="7" spans="1:8">
      <c r="A7" s="20"/>
      <c r="B7" s="20"/>
      <c r="C7" s="2">
        <v>39417</v>
      </c>
      <c r="D7" s="2">
        <f>+C7+7</f>
        <v>39424</v>
      </c>
      <c r="E7" s="2">
        <f t="shared" ref="E7:G7" si="0">+D7+7</f>
        <v>39431</v>
      </c>
      <c r="F7" s="2">
        <f t="shared" si="0"/>
        <v>39438</v>
      </c>
      <c r="G7" s="2">
        <f t="shared" si="0"/>
        <v>39445</v>
      </c>
      <c r="H7" s="3" t="s">
        <v>6</v>
      </c>
    </row>
    <row r="8" spans="1:8">
      <c r="A8" s="4"/>
      <c r="B8" s="4"/>
      <c r="C8" s="5"/>
      <c r="D8" s="6"/>
      <c r="E8" s="6"/>
      <c r="F8" s="6"/>
      <c r="G8" s="6"/>
      <c r="H8" s="7"/>
    </row>
    <row r="9" spans="1:8">
      <c r="A9" s="4" t="s">
        <v>7</v>
      </c>
      <c r="B9" s="4" t="s">
        <v>8</v>
      </c>
      <c r="C9" s="8">
        <f>+'1107'!F40</f>
        <v>12051050</v>
      </c>
      <c r="D9" s="8">
        <f t="shared" ref="D9:F9" si="1">+C9+C17-C38</f>
        <v>12068150</v>
      </c>
      <c r="E9" s="8">
        <f t="shared" si="1"/>
        <v>12491150</v>
      </c>
      <c r="F9" s="8">
        <f t="shared" si="1"/>
        <v>12452150</v>
      </c>
      <c r="G9" s="8">
        <f>+F9+F17-F38</f>
        <v>13668650</v>
      </c>
      <c r="H9" s="9"/>
    </row>
    <row r="10" spans="1:8">
      <c r="A10" s="4"/>
      <c r="B10" s="4"/>
      <c r="C10" s="10"/>
      <c r="D10" s="10"/>
      <c r="E10" s="10"/>
      <c r="F10" s="10"/>
      <c r="G10" s="10"/>
      <c r="H10" s="11"/>
    </row>
    <row r="11" spans="1:8">
      <c r="A11" s="4" t="s">
        <v>9</v>
      </c>
      <c r="B11" s="4" t="s">
        <v>10</v>
      </c>
      <c r="C11" s="10"/>
      <c r="D11" s="10"/>
      <c r="E11" s="10"/>
      <c r="F11" s="10"/>
      <c r="G11" s="10"/>
      <c r="H11" s="12"/>
    </row>
    <row r="12" spans="1:8">
      <c r="A12" s="4"/>
      <c r="B12" s="4" t="s">
        <v>11</v>
      </c>
      <c r="C12" s="9">
        <v>377100</v>
      </c>
      <c r="D12" s="9">
        <v>684000</v>
      </c>
      <c r="E12" s="9">
        <v>337000</v>
      </c>
      <c r="F12" s="9">
        <v>719500</v>
      </c>
      <c r="G12" s="9">
        <v>733500</v>
      </c>
      <c r="H12" s="8">
        <f t="shared" ref="H12:H17" si="2">SUM(C12:G12)</f>
        <v>2851100</v>
      </c>
    </row>
    <row r="13" spans="1:8">
      <c r="A13" s="4"/>
      <c r="B13" s="4" t="s">
        <v>12</v>
      </c>
      <c r="C13" s="9"/>
      <c r="D13" s="9">
        <v>2850000</v>
      </c>
      <c r="E13" s="9"/>
      <c r="F13" s="9"/>
      <c r="G13" s="9"/>
      <c r="H13" s="8">
        <f t="shared" si="2"/>
        <v>2850000</v>
      </c>
    </row>
    <row r="14" spans="1:8">
      <c r="A14" s="4"/>
      <c r="B14" s="4" t="s">
        <v>13</v>
      </c>
      <c r="C14" s="9"/>
      <c r="D14" s="9"/>
      <c r="E14" s="9"/>
      <c r="F14" s="9"/>
      <c r="G14" s="9"/>
      <c r="H14" s="8">
        <f t="shared" si="2"/>
        <v>0</v>
      </c>
    </row>
    <row r="15" spans="1:8">
      <c r="A15" s="4"/>
      <c r="B15" s="4" t="s">
        <v>14</v>
      </c>
      <c r="C15" s="16"/>
      <c r="D15" s="9"/>
      <c r="E15" s="9"/>
      <c r="F15" s="9">
        <v>35280000</v>
      </c>
      <c r="G15" s="9"/>
      <c r="H15" s="8">
        <f t="shared" si="2"/>
        <v>35280000</v>
      </c>
    </row>
    <row r="16" spans="1:8">
      <c r="A16" s="4"/>
      <c r="B16" s="4" t="s">
        <v>15</v>
      </c>
      <c r="C16" s="9"/>
      <c r="D16" s="9"/>
      <c r="E16" s="9"/>
      <c r="F16" s="9">
        <v>1000000</v>
      </c>
      <c r="G16" s="9"/>
      <c r="H16" s="8">
        <f t="shared" si="2"/>
        <v>1000000</v>
      </c>
    </row>
    <row r="17" spans="1:8">
      <c r="A17" s="4"/>
      <c r="B17" s="13" t="s">
        <v>6</v>
      </c>
      <c r="C17" s="8">
        <f>SUM(C11:C16)</f>
        <v>377100</v>
      </c>
      <c r="D17" s="8">
        <f>SUM(D11:D16)</f>
        <v>3534000</v>
      </c>
      <c r="E17" s="8">
        <f>SUM(E11:E16)</f>
        <v>337000</v>
      </c>
      <c r="F17" s="8">
        <f>SUM(F11:F16)</f>
        <v>36999500</v>
      </c>
      <c r="G17" s="8">
        <f>SUM(G11:G16)</f>
        <v>733500</v>
      </c>
      <c r="H17" s="8">
        <f t="shared" si="2"/>
        <v>41981100</v>
      </c>
    </row>
    <row r="18" spans="1:8">
      <c r="A18" s="4"/>
      <c r="B18" s="4"/>
      <c r="C18" s="10"/>
      <c r="D18" s="10"/>
      <c r="E18" s="10"/>
      <c r="F18" s="10"/>
      <c r="G18" s="10"/>
      <c r="H18" s="11"/>
    </row>
    <row r="19" spans="1:8">
      <c r="A19" s="4" t="s">
        <v>16</v>
      </c>
      <c r="B19" s="4" t="s">
        <v>17</v>
      </c>
      <c r="C19" s="10"/>
      <c r="D19" s="10"/>
      <c r="E19" s="10"/>
      <c r="F19" s="10"/>
      <c r="G19" s="10"/>
      <c r="H19" s="12"/>
    </row>
    <row r="20" spans="1:8">
      <c r="A20" s="4"/>
      <c r="B20" s="4" t="s">
        <v>18</v>
      </c>
      <c r="C20" s="9">
        <v>100000</v>
      </c>
      <c r="D20" s="9">
        <v>100000</v>
      </c>
      <c r="E20" s="9">
        <v>100000</v>
      </c>
      <c r="F20" s="9">
        <v>100000</v>
      </c>
      <c r="G20" s="9">
        <v>100000</v>
      </c>
      <c r="H20" s="8">
        <f t="shared" ref="H20:H37" si="3">SUM(C20:G20)</f>
        <v>500000</v>
      </c>
    </row>
    <row r="21" spans="1:8">
      <c r="A21" s="4"/>
      <c r="B21" s="4" t="s">
        <v>19</v>
      </c>
      <c r="C21" s="9">
        <v>100000</v>
      </c>
      <c r="D21" s="9">
        <v>100000</v>
      </c>
      <c r="E21" s="9">
        <v>100000</v>
      </c>
      <c r="F21" s="9">
        <v>100000</v>
      </c>
      <c r="G21" s="9">
        <v>100000</v>
      </c>
      <c r="H21" s="8">
        <f t="shared" si="3"/>
        <v>500000</v>
      </c>
    </row>
    <row r="22" spans="1:8">
      <c r="A22" s="4"/>
      <c r="B22" s="4" t="s">
        <v>20</v>
      </c>
      <c r="C22" s="9">
        <v>50000</v>
      </c>
      <c r="D22" s="9">
        <v>50000</v>
      </c>
      <c r="E22" s="9">
        <v>50000</v>
      </c>
      <c r="F22" s="9">
        <v>0</v>
      </c>
      <c r="G22" s="9">
        <v>50000</v>
      </c>
      <c r="H22" s="8">
        <f t="shared" si="3"/>
        <v>200000</v>
      </c>
    </row>
    <row r="23" spans="1:8">
      <c r="A23" s="4"/>
      <c r="B23" s="4" t="s">
        <v>21</v>
      </c>
      <c r="C23" s="9"/>
      <c r="D23" s="9">
        <v>1200000</v>
      </c>
      <c r="E23" s="9"/>
      <c r="F23" s="9"/>
      <c r="G23" s="9"/>
      <c r="H23" s="8">
        <f t="shared" si="3"/>
        <v>1200000</v>
      </c>
    </row>
    <row r="24" spans="1:8">
      <c r="A24" s="4"/>
      <c r="B24" s="4" t="s">
        <v>22</v>
      </c>
      <c r="C24" s="9">
        <v>100000</v>
      </c>
      <c r="D24" s="9">
        <v>200000</v>
      </c>
      <c r="E24" s="9"/>
      <c r="F24" s="9"/>
      <c r="G24" s="9">
        <v>300000</v>
      </c>
      <c r="H24" s="8">
        <f t="shared" si="3"/>
        <v>600000</v>
      </c>
    </row>
    <row r="25" spans="1:8">
      <c r="A25" s="4"/>
      <c r="B25" s="4" t="s">
        <v>23</v>
      </c>
      <c r="C25" s="9"/>
      <c r="D25" s="9">
        <v>200000</v>
      </c>
      <c r="E25" s="9"/>
      <c r="F25" s="9"/>
      <c r="G25" s="9"/>
      <c r="H25" s="8">
        <f t="shared" si="3"/>
        <v>200000</v>
      </c>
    </row>
    <row r="26" spans="1:8">
      <c r="A26" s="4"/>
      <c r="B26" s="4" t="s">
        <v>24</v>
      </c>
      <c r="C26" s="9"/>
      <c r="D26" s="9">
        <v>100000</v>
      </c>
      <c r="E26" s="9"/>
      <c r="F26" s="9"/>
      <c r="G26" s="9"/>
      <c r="H26" s="8">
        <f t="shared" si="3"/>
        <v>100000</v>
      </c>
    </row>
    <row r="27" spans="1:8">
      <c r="A27" s="4"/>
      <c r="B27" s="4" t="s">
        <v>25</v>
      </c>
      <c r="C27" s="9"/>
      <c r="D27" s="9">
        <v>250000</v>
      </c>
      <c r="E27" s="9"/>
      <c r="F27" s="9"/>
      <c r="G27" s="9"/>
      <c r="H27" s="8">
        <f t="shared" si="3"/>
        <v>250000</v>
      </c>
    </row>
    <row r="28" spans="1:8">
      <c r="A28" s="4"/>
      <c r="B28" s="4" t="s">
        <v>26</v>
      </c>
      <c r="C28" s="9"/>
      <c r="D28" s="9"/>
      <c r="E28" s="9"/>
      <c r="F28" s="9"/>
      <c r="G28" s="9">
        <v>100000</v>
      </c>
      <c r="H28" s="8">
        <f t="shared" si="3"/>
        <v>100000</v>
      </c>
    </row>
    <row r="29" spans="1:8">
      <c r="A29" s="4"/>
      <c r="B29" s="4" t="s">
        <v>27</v>
      </c>
      <c r="C29" s="9">
        <v>10000</v>
      </c>
      <c r="D29" s="9">
        <f>200000</f>
        <v>200000</v>
      </c>
      <c r="E29" s="9">
        <v>126000</v>
      </c>
      <c r="F29" s="9">
        <v>400000</v>
      </c>
      <c r="G29" s="9"/>
      <c r="H29" s="8">
        <f t="shared" si="3"/>
        <v>736000</v>
      </c>
    </row>
    <row r="30" spans="1:8">
      <c r="A30" s="4"/>
      <c r="B30" s="4" t="s">
        <v>28</v>
      </c>
      <c r="C30" s="9"/>
      <c r="D30" s="9"/>
      <c r="E30" s="9"/>
      <c r="F30" s="9"/>
      <c r="G30" s="9"/>
      <c r="H30" s="8">
        <f t="shared" si="3"/>
        <v>0</v>
      </c>
    </row>
    <row r="31" spans="1:8">
      <c r="A31" s="4"/>
      <c r="B31" s="4" t="s">
        <v>29</v>
      </c>
      <c r="C31" s="9"/>
      <c r="D31" s="9"/>
      <c r="E31" s="9"/>
      <c r="F31" s="9"/>
      <c r="G31" s="9"/>
      <c r="H31" s="8">
        <f t="shared" si="3"/>
        <v>0</v>
      </c>
    </row>
    <row r="32" spans="1:8">
      <c r="A32" s="4"/>
      <c r="B32" s="4" t="s">
        <v>30</v>
      </c>
      <c r="C32" s="9"/>
      <c r="D32" s="9">
        <v>711000</v>
      </c>
      <c r="E32" s="9"/>
      <c r="F32" s="9"/>
      <c r="G32" s="9"/>
      <c r="H32" s="8">
        <f t="shared" si="3"/>
        <v>711000</v>
      </c>
    </row>
    <row r="33" spans="1:8">
      <c r="A33" s="4"/>
      <c r="B33" s="4" t="s">
        <v>54</v>
      </c>
      <c r="C33" s="9"/>
      <c r="D33" s="9"/>
      <c r="E33" s="9"/>
      <c r="F33" s="9"/>
      <c r="G33" s="9"/>
      <c r="H33" s="8">
        <f t="shared" si="3"/>
        <v>0</v>
      </c>
    </row>
    <row r="34" spans="1:8">
      <c r="A34" s="4"/>
      <c r="B34" s="4" t="s">
        <v>31</v>
      </c>
      <c r="C34" s="9"/>
      <c r="D34" s="9"/>
      <c r="E34" s="9"/>
      <c r="F34" s="9"/>
      <c r="G34" s="9"/>
      <c r="H34" s="8">
        <f t="shared" si="3"/>
        <v>0</v>
      </c>
    </row>
    <row r="35" spans="1:8">
      <c r="A35" s="4"/>
      <c r="B35" s="4" t="s">
        <v>66</v>
      </c>
      <c r="C35" s="9"/>
      <c r="D35" s="9"/>
      <c r="E35" s="9"/>
      <c r="F35" s="9"/>
      <c r="G35" s="9"/>
      <c r="H35" s="8">
        <f t="shared" si="3"/>
        <v>0</v>
      </c>
    </row>
    <row r="36" spans="1:8">
      <c r="A36" s="4"/>
      <c r="B36" s="4" t="s">
        <v>33</v>
      </c>
      <c r="C36" s="9"/>
      <c r="D36" s="9"/>
      <c r="E36" s="9"/>
      <c r="F36" s="9"/>
      <c r="G36" s="9"/>
      <c r="H36" s="8">
        <f t="shared" si="3"/>
        <v>0</v>
      </c>
    </row>
    <row r="37" spans="1:8">
      <c r="A37" s="4"/>
      <c r="B37" s="4" t="s">
        <v>14</v>
      </c>
      <c r="C37" s="9"/>
      <c r="D37" s="9"/>
      <c r="E37" s="9"/>
      <c r="F37" s="9">
        <v>35183000</v>
      </c>
      <c r="G37" s="9"/>
      <c r="H37" s="8">
        <f t="shared" si="3"/>
        <v>35183000</v>
      </c>
    </row>
    <row r="38" spans="1:8">
      <c r="A38" s="4"/>
      <c r="B38" s="13" t="s">
        <v>6</v>
      </c>
      <c r="C38" s="8">
        <f>SUM(C19:C37)</f>
        <v>360000</v>
      </c>
      <c r="D38" s="8">
        <f>SUM(D19:D37)</f>
        <v>3111000</v>
      </c>
      <c r="E38" s="8">
        <f>SUM(E19:E37)</f>
        <v>376000</v>
      </c>
      <c r="F38" s="8">
        <f>SUM(F19:F37)</f>
        <v>35783000</v>
      </c>
      <c r="G38" s="8">
        <f>SUM(G19:G37)</f>
        <v>650000</v>
      </c>
      <c r="H38" s="8">
        <f>SUM(C38:G38)</f>
        <v>40280000</v>
      </c>
    </row>
    <row r="39" spans="1:8">
      <c r="A39" s="4"/>
      <c r="B39" s="4"/>
      <c r="C39" s="10"/>
      <c r="D39" s="10"/>
      <c r="E39" s="10"/>
      <c r="F39" s="10"/>
      <c r="G39" s="10"/>
      <c r="H39" s="14"/>
    </row>
    <row r="40" spans="1:8">
      <c r="A40" s="4" t="s">
        <v>16</v>
      </c>
      <c r="B40" s="13" t="s">
        <v>34</v>
      </c>
      <c r="C40" s="8">
        <f>+C9+C17-C38</f>
        <v>12068150</v>
      </c>
      <c r="D40" s="8">
        <f>+D9+D17-D38</f>
        <v>12491150</v>
      </c>
      <c r="E40" s="8">
        <f>+E9+E17-E38</f>
        <v>12452150</v>
      </c>
      <c r="F40" s="8">
        <f>+F9+F17-F38</f>
        <v>13668650</v>
      </c>
      <c r="G40" s="8">
        <f>+G9+G17-G38</f>
        <v>13752150</v>
      </c>
      <c r="H40" s="9"/>
    </row>
    <row r="42" spans="1:8">
      <c r="A42" s="18" t="s">
        <v>68</v>
      </c>
      <c r="B42" s="18"/>
      <c r="C42" s="18"/>
      <c r="D42" s="18"/>
      <c r="E42" s="18"/>
      <c r="F42" s="18"/>
      <c r="G42" s="18"/>
      <c r="H42" s="18"/>
    </row>
    <row r="43" spans="1:8">
      <c r="C43" s="10"/>
      <c r="D43" s="10"/>
      <c r="E43" s="10"/>
      <c r="F43" s="10"/>
      <c r="G43" s="10"/>
      <c r="H43" s="10"/>
    </row>
    <row r="44" spans="1:8">
      <c r="D44" t="s">
        <v>35</v>
      </c>
      <c r="F44" s="10"/>
    </row>
    <row r="45" spans="1:8">
      <c r="C45" t="s">
        <v>36</v>
      </c>
      <c r="E45" t="s">
        <v>37</v>
      </c>
    </row>
    <row r="49" spans="3:5">
      <c r="C49" s="15" t="s">
        <v>38</v>
      </c>
      <c r="E49" s="15" t="s">
        <v>39</v>
      </c>
    </row>
  </sheetData>
  <mergeCells count="6">
    <mergeCell ref="A42:H42"/>
    <mergeCell ref="A3:H3"/>
    <mergeCell ref="A4:H4"/>
    <mergeCell ref="A6:A7"/>
    <mergeCell ref="B6:B7"/>
    <mergeCell ref="C6:H6"/>
  </mergeCells>
  <pageMargins left="0.31" right="0.14000000000000001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22" workbookViewId="0">
      <selection activeCell="O38" sqref="O38:O41"/>
    </sheetView>
  </sheetViews>
  <sheetFormatPr defaultRowHeight="15"/>
  <cols>
    <col min="1" max="1" width="3.28515625" customWidth="1"/>
    <col min="2" max="2" width="22.7109375" customWidth="1"/>
    <col min="3" max="14" width="10.7109375" customWidth="1"/>
    <col min="15" max="15" width="11.85546875" customWidth="1"/>
  </cols>
  <sheetData>
    <row r="1" spans="1:15" ht="18">
      <c r="A1" s="1" t="s">
        <v>0</v>
      </c>
    </row>
    <row r="2" spans="1:15" ht="18">
      <c r="A2" s="1" t="s">
        <v>1</v>
      </c>
    </row>
    <row r="3" spans="1:1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19" t="s">
        <v>93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20" t="s">
        <v>3</v>
      </c>
      <c r="B5" s="20" t="s">
        <v>4</v>
      </c>
      <c r="C5" s="21" t="s">
        <v>92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1:15">
      <c r="A6" s="20"/>
      <c r="B6" s="20"/>
      <c r="C6" s="17" t="s">
        <v>69</v>
      </c>
      <c r="D6" s="17" t="s">
        <v>70</v>
      </c>
      <c r="E6" s="17" t="s">
        <v>71</v>
      </c>
      <c r="F6" s="17" t="s">
        <v>72</v>
      </c>
      <c r="G6" s="17" t="s">
        <v>73</v>
      </c>
      <c r="H6" s="17" t="s">
        <v>74</v>
      </c>
      <c r="I6" s="17" t="s">
        <v>75</v>
      </c>
      <c r="J6" s="17" t="s">
        <v>76</v>
      </c>
      <c r="K6" s="17" t="s">
        <v>77</v>
      </c>
      <c r="L6" s="17" t="s">
        <v>78</v>
      </c>
      <c r="M6" s="17" t="s">
        <v>79</v>
      </c>
      <c r="N6" s="17" t="s">
        <v>80</v>
      </c>
      <c r="O6" s="3" t="s">
        <v>6</v>
      </c>
    </row>
    <row r="7" spans="1:15">
      <c r="A7" s="4" t="s">
        <v>7</v>
      </c>
      <c r="B7" s="4" t="s">
        <v>8</v>
      </c>
      <c r="C7" s="8">
        <f>[2]SUM06!$N$44</f>
        <v>13097200</v>
      </c>
      <c r="D7" s="8">
        <f>+C7+C15-C42</f>
        <v>16632450</v>
      </c>
      <c r="E7" s="8">
        <f t="shared" ref="E7:M7" si="0">+D7+D15-D42</f>
        <v>17085450</v>
      </c>
      <c r="F7" s="8">
        <f t="shared" si="0"/>
        <v>6351550</v>
      </c>
      <c r="G7" s="8">
        <f t="shared" si="0"/>
        <v>1993050</v>
      </c>
      <c r="H7" s="8">
        <f t="shared" si="0"/>
        <v>8641950</v>
      </c>
      <c r="I7" s="8">
        <f t="shared" si="0"/>
        <v>9413950</v>
      </c>
      <c r="J7" s="8">
        <f t="shared" si="0"/>
        <v>2370050</v>
      </c>
      <c r="K7" s="8">
        <f t="shared" si="0"/>
        <v>2740550</v>
      </c>
      <c r="L7" s="8">
        <f t="shared" si="0"/>
        <v>5588050</v>
      </c>
      <c r="M7" s="8">
        <f t="shared" si="0"/>
        <v>6486450</v>
      </c>
      <c r="N7" s="8">
        <f>+M7+M15-M42</f>
        <v>12051050</v>
      </c>
      <c r="O7" s="9"/>
    </row>
    <row r="8" spans="1:15">
      <c r="A8" s="4" t="s">
        <v>9</v>
      </c>
      <c r="B8" s="4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2"/>
    </row>
    <row r="9" spans="1:15">
      <c r="A9" s="4"/>
      <c r="B9" s="4" t="s">
        <v>11</v>
      </c>
      <c r="C9" s="9">
        <f>'0107'!H12</f>
        <v>2489000</v>
      </c>
      <c r="D9" s="9">
        <f>'0207'!H12</f>
        <v>2304500</v>
      </c>
      <c r="E9" s="9">
        <f>'0307'!H12</f>
        <v>2773100</v>
      </c>
      <c r="F9" s="9">
        <f>'0407'!H12</f>
        <v>2392500</v>
      </c>
      <c r="G9" s="9">
        <f>'0507'!H12</f>
        <v>2900900</v>
      </c>
      <c r="H9" s="9">
        <f>'0607'!H12</f>
        <v>3250000</v>
      </c>
      <c r="I9" s="9">
        <f>'0707'!H12</f>
        <v>2613100</v>
      </c>
      <c r="J9" s="9">
        <f>'0807'!H12</f>
        <v>2537500</v>
      </c>
      <c r="K9" s="9">
        <f>'0907'!H12</f>
        <v>2821500</v>
      </c>
      <c r="L9" s="9">
        <f>'1007'!H12</f>
        <v>2240600</v>
      </c>
      <c r="M9" s="9">
        <f>'1107'!H12</f>
        <v>1772600</v>
      </c>
      <c r="N9" s="9">
        <f>'1207'!H12</f>
        <v>2851100</v>
      </c>
      <c r="O9" s="8">
        <f>SUM(C9:N9)</f>
        <v>30946400</v>
      </c>
    </row>
    <row r="10" spans="1:15">
      <c r="A10" s="4"/>
      <c r="B10" s="4" t="s">
        <v>12</v>
      </c>
      <c r="C10" s="9">
        <f>'0107'!H13</f>
        <v>0</v>
      </c>
      <c r="D10" s="9">
        <f>'0207'!H13</f>
        <v>2602000</v>
      </c>
      <c r="E10" s="9"/>
      <c r="F10" s="9"/>
      <c r="G10" s="9">
        <f>'0507'!H13</f>
        <v>6240000</v>
      </c>
      <c r="H10" s="9">
        <f>'0607'!H13</f>
        <v>2900000</v>
      </c>
      <c r="I10" s="9">
        <f>'0707'!H13</f>
        <v>2900000</v>
      </c>
      <c r="J10" s="9"/>
      <c r="K10" s="9">
        <f>'0907'!H13</f>
        <v>8850000</v>
      </c>
      <c r="L10" s="9">
        <f>'1007'!H13</f>
        <v>270000</v>
      </c>
      <c r="M10" s="9">
        <f>'1107'!H13</f>
        <v>2900000</v>
      </c>
      <c r="N10" s="9">
        <f>'1207'!H13</f>
        <v>2850000</v>
      </c>
      <c r="O10" s="8">
        <f>SUM(C10:N10)</f>
        <v>29512000</v>
      </c>
    </row>
    <row r="11" spans="1:15">
      <c r="A11" s="4"/>
      <c r="B11" s="4" t="s">
        <v>81</v>
      </c>
      <c r="C11" s="9">
        <f>'0107'!H14</f>
        <v>0</v>
      </c>
      <c r="D11" s="9">
        <f>'0207'!H14</f>
        <v>0</v>
      </c>
      <c r="E11" s="9"/>
      <c r="F11" s="9"/>
      <c r="G11" s="9">
        <f>'0507'!H14</f>
        <v>0</v>
      </c>
      <c r="H11" s="9">
        <f>'0607'!H14</f>
        <v>0</v>
      </c>
      <c r="I11" s="9">
        <f>'0707'!H14</f>
        <v>0</v>
      </c>
      <c r="J11" s="9"/>
      <c r="K11" s="9"/>
      <c r="L11" s="9"/>
      <c r="M11" s="9">
        <f>'1107'!H14</f>
        <v>7900000</v>
      </c>
      <c r="N11" s="9">
        <f>'1207'!H14</f>
        <v>0</v>
      </c>
      <c r="O11" s="8">
        <f>SUM(C11:N11)</f>
        <v>7900000</v>
      </c>
    </row>
    <row r="12" spans="1:15">
      <c r="A12" s="4"/>
      <c r="B12" s="4" t="s">
        <v>82</v>
      </c>
      <c r="C12" s="9">
        <f>'0107'!H15</f>
        <v>5445050</v>
      </c>
      <c r="D12" s="9">
        <f>'0207'!H15</f>
        <v>4800000</v>
      </c>
      <c r="E12" s="9"/>
      <c r="F12" s="9"/>
      <c r="G12" s="9"/>
      <c r="H12" s="9"/>
      <c r="I12" s="9"/>
      <c r="J12" s="9"/>
      <c r="K12" s="9"/>
      <c r="L12" s="9"/>
      <c r="M12" s="9">
        <f>'1107'!H15</f>
        <v>1262000</v>
      </c>
      <c r="N12" s="9">
        <f>'1207'!H15</f>
        <v>35280000</v>
      </c>
      <c r="O12" s="8">
        <f>SUM(C12:N12)</f>
        <v>46787050</v>
      </c>
    </row>
    <row r="13" spans="1:15">
      <c r="A13" s="4"/>
      <c r="B13" s="4" t="s">
        <v>83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8">
        <f t="shared" ref="O13:O14" si="1">SUM(C13:N13)</f>
        <v>0</v>
      </c>
    </row>
    <row r="14" spans="1:15">
      <c r="A14" s="4"/>
      <c r="B14" s="4" t="s">
        <v>15</v>
      </c>
      <c r="C14" s="9">
        <f>'0107'!H16</f>
        <v>450000</v>
      </c>
      <c r="D14" s="9">
        <f>'0207'!H16</f>
        <v>1000000</v>
      </c>
      <c r="E14" s="9">
        <f>'0307'!H16</f>
        <v>1270000</v>
      </c>
      <c r="F14" s="9">
        <f>'0407'!H16</f>
        <v>50000</v>
      </c>
      <c r="G14" s="9">
        <f>'0507'!H16</f>
        <v>2510000</v>
      </c>
      <c r="H14" s="9">
        <f>'0607'!H16</f>
        <v>220000</v>
      </c>
      <c r="I14" s="9">
        <f>'0707'!H16</f>
        <v>1070000</v>
      </c>
      <c r="J14" s="9">
        <f>'0807'!H16</f>
        <v>410000</v>
      </c>
      <c r="K14" s="9">
        <f>'0907'!H16</f>
        <v>150000</v>
      </c>
      <c r="L14" s="9"/>
      <c r="M14" s="9"/>
      <c r="N14" s="9">
        <f>'1207'!H16</f>
        <v>1000000</v>
      </c>
      <c r="O14" s="8">
        <f t="shared" si="1"/>
        <v>8130000</v>
      </c>
    </row>
    <row r="15" spans="1:15">
      <c r="A15" s="4"/>
      <c r="B15" s="13" t="s">
        <v>6</v>
      </c>
      <c r="C15" s="8">
        <f>SUM(C9:C14)</f>
        <v>8384050</v>
      </c>
      <c r="D15" s="8">
        <f>SUM(D8:D14)</f>
        <v>10706500</v>
      </c>
      <c r="E15" s="8">
        <f>SUM(E8:E14)</f>
        <v>4043100</v>
      </c>
      <c r="F15" s="8">
        <f t="shared" ref="F15:L15" si="2">SUM(F8:F14)</f>
        <v>2442500</v>
      </c>
      <c r="G15" s="8">
        <f t="shared" si="2"/>
        <v>11650900</v>
      </c>
      <c r="H15" s="8">
        <f t="shared" si="2"/>
        <v>6370000</v>
      </c>
      <c r="I15" s="8">
        <f t="shared" si="2"/>
        <v>6583100</v>
      </c>
      <c r="J15" s="8">
        <f t="shared" si="2"/>
        <v>2947500</v>
      </c>
      <c r="K15" s="8">
        <f t="shared" si="2"/>
        <v>11821500</v>
      </c>
      <c r="L15" s="8">
        <f t="shared" si="2"/>
        <v>2510600</v>
      </c>
      <c r="M15" s="8">
        <f>SUM(M8:M14)</f>
        <v>13834600</v>
      </c>
      <c r="N15" s="8">
        <f>SUM(N8:N14)</f>
        <v>41981100</v>
      </c>
      <c r="O15" s="8">
        <f>SUM(O9:O14)</f>
        <v>123275450</v>
      </c>
    </row>
    <row r="16" spans="1:15">
      <c r="A16" s="4" t="s">
        <v>16</v>
      </c>
      <c r="B16" s="4" t="s">
        <v>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2"/>
    </row>
    <row r="17" spans="1:15">
      <c r="A17" s="4"/>
      <c r="B17" s="4" t="s">
        <v>18</v>
      </c>
      <c r="C17" s="9">
        <f>'0107'!H20</f>
        <v>400000</v>
      </c>
      <c r="D17" s="9">
        <f>'0207'!H20</f>
        <v>400000</v>
      </c>
      <c r="E17" s="9">
        <f>'0307'!H20</f>
        <v>500000</v>
      </c>
      <c r="F17" s="9">
        <f>'0407'!H20</f>
        <v>400000</v>
      </c>
      <c r="G17" s="9">
        <f>'0507'!H20</f>
        <v>400000</v>
      </c>
      <c r="H17" s="9">
        <f>'0607'!H20</f>
        <v>500000</v>
      </c>
      <c r="I17" s="9">
        <f>'0707'!H20</f>
        <v>400000</v>
      </c>
      <c r="J17" s="9">
        <f>'0807'!H20</f>
        <v>400000</v>
      </c>
      <c r="K17" s="9">
        <f>'0907'!H20</f>
        <v>410000</v>
      </c>
      <c r="L17" s="9">
        <f>'1007'!H20</f>
        <v>400000</v>
      </c>
      <c r="M17" s="9">
        <f>'1107'!H20</f>
        <v>400000</v>
      </c>
      <c r="N17" s="9">
        <f>'1207'!H20</f>
        <v>500000</v>
      </c>
      <c r="O17" s="8">
        <f t="shared" ref="O17:O25" si="3">SUM(C17:N17)</f>
        <v>5110000</v>
      </c>
    </row>
    <row r="18" spans="1:15">
      <c r="A18" s="4"/>
      <c r="B18" s="4" t="s">
        <v>19</v>
      </c>
      <c r="C18" s="9">
        <f>'0107'!H21</f>
        <v>400000</v>
      </c>
      <c r="D18" s="9">
        <f>'0207'!H21</f>
        <v>400000</v>
      </c>
      <c r="E18" s="9">
        <f>'0307'!H21</f>
        <v>500000</v>
      </c>
      <c r="F18" s="9">
        <f>'0407'!H21</f>
        <v>400000</v>
      </c>
      <c r="G18" s="9">
        <f>'0507'!H21</f>
        <v>400000</v>
      </c>
      <c r="H18" s="9">
        <f>'0607'!H21</f>
        <v>500000</v>
      </c>
      <c r="I18" s="9">
        <f>'0707'!H21</f>
        <v>400000</v>
      </c>
      <c r="J18" s="9">
        <f>'0807'!H21</f>
        <v>400000</v>
      </c>
      <c r="K18" s="9">
        <f>'0907'!H21</f>
        <v>350000</v>
      </c>
      <c r="L18" s="9">
        <f>'1007'!H21</f>
        <v>250000</v>
      </c>
      <c r="M18" s="9">
        <f>'1107'!H21</f>
        <v>400000</v>
      </c>
      <c r="N18" s="9">
        <f>'1207'!H21</f>
        <v>500000</v>
      </c>
      <c r="O18" s="8">
        <f t="shared" si="3"/>
        <v>4900000</v>
      </c>
    </row>
    <row r="19" spans="1:15">
      <c r="A19" s="4"/>
      <c r="B19" s="4" t="s">
        <v>20</v>
      </c>
      <c r="C19" s="9">
        <f>'0107'!H22</f>
        <v>150000</v>
      </c>
      <c r="D19" s="9">
        <f>'0207'!H22</f>
        <v>150000</v>
      </c>
      <c r="E19" s="9">
        <f>'0307'!H22</f>
        <v>150000</v>
      </c>
      <c r="F19" s="9">
        <f>'0407'!H22</f>
        <v>200000</v>
      </c>
      <c r="G19" s="9">
        <f>'0507'!H22</f>
        <v>200000</v>
      </c>
      <c r="H19" s="9">
        <f>'0607'!H22</f>
        <v>200000</v>
      </c>
      <c r="I19" s="9">
        <f>'0707'!H22</f>
        <v>200000</v>
      </c>
      <c r="J19" s="9">
        <f>'0807'!H22</f>
        <v>100000</v>
      </c>
      <c r="K19" s="9">
        <f>'0907'!H22</f>
        <v>0</v>
      </c>
      <c r="L19" s="9">
        <f>'1007'!H22</f>
        <v>0</v>
      </c>
      <c r="M19" s="9">
        <f>'1107'!H22</f>
        <v>200000</v>
      </c>
      <c r="N19" s="9">
        <f>'1207'!H22</f>
        <v>200000</v>
      </c>
      <c r="O19" s="8">
        <f t="shared" si="3"/>
        <v>1750000</v>
      </c>
    </row>
    <row r="20" spans="1:15">
      <c r="A20" s="4"/>
      <c r="B20" s="4" t="s">
        <v>21</v>
      </c>
      <c r="C20" s="9">
        <f>'0107'!H23</f>
        <v>0</v>
      </c>
      <c r="D20" s="9">
        <f>'0207'!H23</f>
        <v>2000000</v>
      </c>
      <c r="E20" s="9">
        <f>'0307'!H23</f>
        <v>1200000</v>
      </c>
      <c r="F20" s="9">
        <f>'0407'!H23</f>
        <v>0</v>
      </c>
      <c r="G20" s="9">
        <f>'0507'!H23</f>
        <v>1200000</v>
      </c>
      <c r="H20" s="9">
        <f>'0607'!H23</f>
        <v>1200000</v>
      </c>
      <c r="I20" s="9">
        <f>'0707'!H23</f>
        <v>2400000</v>
      </c>
      <c r="J20" s="9">
        <f>'0807'!H23</f>
        <v>0</v>
      </c>
      <c r="K20" s="9">
        <f>'0907'!H23</f>
        <v>2400000</v>
      </c>
      <c r="L20" s="9">
        <f>'1007'!H23</f>
        <v>0</v>
      </c>
      <c r="M20" s="9">
        <f>'1107'!H23</f>
        <v>1200000</v>
      </c>
      <c r="N20" s="9">
        <f>'1207'!H23</f>
        <v>1200000</v>
      </c>
      <c r="O20" s="8">
        <f t="shared" si="3"/>
        <v>12800000</v>
      </c>
    </row>
    <row r="21" spans="1:15">
      <c r="A21" s="4"/>
      <c r="B21" s="4" t="s">
        <v>84</v>
      </c>
      <c r="C21" s="9">
        <f>'0107'!H24</f>
        <v>0</v>
      </c>
      <c r="D21" s="9">
        <f>'0207'!H24</f>
        <v>1100000</v>
      </c>
      <c r="E21" s="9">
        <f>'0307'!H24</f>
        <v>600000</v>
      </c>
      <c r="F21" s="9">
        <f>'0407'!H24</f>
        <v>0</v>
      </c>
      <c r="G21" s="9">
        <f>'0507'!H24</f>
        <v>900000</v>
      </c>
      <c r="H21" s="9">
        <f>'0607'!H24</f>
        <v>900000</v>
      </c>
      <c r="I21" s="9">
        <f>'0707'!H24</f>
        <v>600000</v>
      </c>
      <c r="J21" s="9">
        <f>'0807'!H24</f>
        <v>0</v>
      </c>
      <c r="K21" s="9">
        <f>'0907'!H24</f>
        <v>1200000</v>
      </c>
      <c r="L21" s="9">
        <f>'1007'!H24</f>
        <v>0</v>
      </c>
      <c r="M21" s="9">
        <f>'1107'!H24</f>
        <v>900000</v>
      </c>
      <c r="N21" s="9">
        <f>'1207'!H24</f>
        <v>600000</v>
      </c>
      <c r="O21" s="8">
        <f t="shared" si="3"/>
        <v>6800000</v>
      </c>
    </row>
    <row r="22" spans="1:15">
      <c r="A22" s="4"/>
      <c r="B22" s="4" t="s">
        <v>23</v>
      </c>
      <c r="C22" s="9">
        <f>'0107'!H25</f>
        <v>0</v>
      </c>
      <c r="D22" s="9">
        <f>'0207'!H25</f>
        <v>200000</v>
      </c>
      <c r="E22" s="9">
        <f>'0307'!H25</f>
        <v>400000</v>
      </c>
      <c r="F22" s="9">
        <f>'0407'!H25</f>
        <v>0</v>
      </c>
      <c r="G22" s="9">
        <f>'0507'!H25</f>
        <v>200000</v>
      </c>
      <c r="H22" s="9">
        <f>'0607'!H25</f>
        <v>200000</v>
      </c>
      <c r="I22" s="9">
        <f>'0707'!H25</f>
        <v>400000</v>
      </c>
      <c r="J22" s="9">
        <f>'0807'!H25</f>
        <v>0</v>
      </c>
      <c r="K22" s="9">
        <f>'0907'!H25</f>
        <v>400000</v>
      </c>
      <c r="L22" s="9">
        <f>'1007'!H25</f>
        <v>0</v>
      </c>
      <c r="M22" s="9">
        <f>'1107'!H25</f>
        <v>200000</v>
      </c>
      <c r="N22" s="9">
        <f>'1207'!H25</f>
        <v>200000</v>
      </c>
      <c r="O22" s="8">
        <f t="shared" si="3"/>
        <v>2200000</v>
      </c>
    </row>
    <row r="23" spans="1:15">
      <c r="A23" s="4"/>
      <c r="B23" s="4" t="s">
        <v>24</v>
      </c>
      <c r="C23" s="9">
        <f>'0107'!H26</f>
        <v>0</v>
      </c>
      <c r="D23" s="9">
        <f>'0207'!H26</f>
        <v>100000</v>
      </c>
      <c r="E23" s="9">
        <f>'0307'!H26</f>
        <v>200000</v>
      </c>
      <c r="F23" s="9">
        <f>'0407'!H26</f>
        <v>0</v>
      </c>
      <c r="G23" s="9">
        <f>'0507'!H26</f>
        <v>100000</v>
      </c>
      <c r="H23" s="9">
        <f>'0607'!H26</f>
        <v>100000</v>
      </c>
      <c r="I23" s="9">
        <f>'0707'!H26</f>
        <v>200000</v>
      </c>
      <c r="J23" s="9">
        <f>'0807'!H26</f>
        <v>0</v>
      </c>
      <c r="K23" s="9">
        <f>'0907'!H26</f>
        <v>200000</v>
      </c>
      <c r="L23" s="9">
        <f>'1007'!H26</f>
        <v>0</v>
      </c>
      <c r="M23" s="9">
        <f>'1107'!H26</f>
        <v>100000</v>
      </c>
      <c r="N23" s="9">
        <f>'1207'!H26</f>
        <v>100000</v>
      </c>
      <c r="O23" s="8">
        <f t="shared" si="3"/>
        <v>1100000</v>
      </c>
    </row>
    <row r="24" spans="1:15">
      <c r="A24" s="4"/>
      <c r="B24" s="4" t="s">
        <v>25</v>
      </c>
      <c r="C24" s="9">
        <f>'0107'!H27</f>
        <v>525000</v>
      </c>
      <c r="D24" s="9">
        <f>'0207'!H27</f>
        <v>0</v>
      </c>
      <c r="E24" s="9">
        <f>'0307'!H27</f>
        <v>0</v>
      </c>
      <c r="F24" s="9">
        <f>'0407'!H27</f>
        <v>160000</v>
      </c>
      <c r="G24" s="9">
        <f>'0507'!H27</f>
        <v>50000</v>
      </c>
      <c r="H24" s="9">
        <f>'0607'!H27</f>
        <v>300000</v>
      </c>
      <c r="I24" s="9">
        <f>'0707'!H27</f>
        <v>0</v>
      </c>
      <c r="J24" s="9">
        <f>'0807'!H27</f>
        <v>300000</v>
      </c>
      <c r="K24" s="9">
        <f>'0907'!H27</f>
        <v>200000</v>
      </c>
      <c r="L24" s="9">
        <f>'1007'!H27</f>
        <v>0</v>
      </c>
      <c r="M24" s="9">
        <f>'1107'!H27</f>
        <v>0</v>
      </c>
      <c r="N24" s="9">
        <f>'1207'!H27</f>
        <v>250000</v>
      </c>
      <c r="O24" s="8">
        <f t="shared" si="3"/>
        <v>1785000</v>
      </c>
    </row>
    <row r="25" spans="1:15">
      <c r="A25" s="4"/>
      <c r="B25" s="4" t="s">
        <v>26</v>
      </c>
      <c r="C25" s="9">
        <f>'0107'!H28</f>
        <v>100000</v>
      </c>
      <c r="D25" s="9">
        <f>'0207'!H28</f>
        <v>100000</v>
      </c>
      <c r="E25" s="9">
        <f>'0307'!H28</f>
        <v>100000</v>
      </c>
      <c r="F25" s="9">
        <f>'0407'!H28</f>
        <v>100000</v>
      </c>
      <c r="G25" s="9">
        <f>'0507'!H28</f>
        <v>100000</v>
      </c>
      <c r="H25" s="9">
        <f>'0607'!H28</f>
        <v>100000</v>
      </c>
      <c r="I25" s="9">
        <f>'0707'!H28</f>
        <v>0</v>
      </c>
      <c r="J25" s="9">
        <f>'0807'!H28</f>
        <v>0</v>
      </c>
      <c r="K25" s="9">
        <f>'0907'!H28</f>
        <v>100000</v>
      </c>
      <c r="L25" s="9">
        <f>'1007'!H28</f>
        <v>100000</v>
      </c>
      <c r="M25" s="9">
        <f>'1107'!H28</f>
        <v>100000</v>
      </c>
      <c r="N25" s="9">
        <f>'1207'!H28</f>
        <v>100000</v>
      </c>
      <c r="O25" s="8">
        <f t="shared" si="3"/>
        <v>1000000</v>
      </c>
    </row>
    <row r="26" spans="1:15">
      <c r="A26" s="4"/>
      <c r="B26" s="4" t="s">
        <v>27</v>
      </c>
      <c r="C26" s="9">
        <f>'0107'!H29</f>
        <v>776500</v>
      </c>
      <c r="D26" s="9">
        <f>'0207'!H29</f>
        <v>791000</v>
      </c>
      <c r="E26" s="9">
        <f>'0307'!H29</f>
        <v>476500</v>
      </c>
      <c r="F26" s="9">
        <f>'0407'!H29</f>
        <v>481000</v>
      </c>
      <c r="G26" s="9">
        <f>'0507'!H29</f>
        <v>552000</v>
      </c>
      <c r="H26" s="9">
        <f>'0607'!H29</f>
        <v>520000</v>
      </c>
      <c r="I26" s="9">
        <f>'0707'!H29</f>
        <v>473000</v>
      </c>
      <c r="J26" s="9">
        <f>'0807'!H29</f>
        <v>527000</v>
      </c>
      <c r="K26" s="9">
        <f>'0907'!H29</f>
        <v>1312000</v>
      </c>
      <c r="L26" s="9">
        <f>'1007'!H29</f>
        <v>600000</v>
      </c>
      <c r="M26" s="9">
        <f>'1107'!H29</f>
        <v>820000</v>
      </c>
      <c r="N26" s="9">
        <f>'1207'!H29</f>
        <v>736000</v>
      </c>
      <c r="O26" s="8">
        <f t="shared" ref="O26:O41" si="4">SUM(C26:N26)</f>
        <v>8065000</v>
      </c>
    </row>
    <row r="27" spans="1:15">
      <c r="A27" s="4"/>
      <c r="B27" s="4" t="s">
        <v>28</v>
      </c>
      <c r="C27" s="9">
        <f>'0107'!H30</f>
        <v>77300</v>
      </c>
      <c r="D27" s="9">
        <f>'0207'!H30</f>
        <v>0</v>
      </c>
      <c r="E27" s="9">
        <f>'0307'!H30</f>
        <v>12500</v>
      </c>
      <c r="F27" s="9">
        <f>'0407'!H30</f>
        <v>0</v>
      </c>
      <c r="G27" s="9">
        <f>'0507'!H30</f>
        <v>0</v>
      </c>
      <c r="H27" s="9">
        <f>'0607'!H30</f>
        <v>10000</v>
      </c>
      <c r="I27" s="9">
        <f>'0707'!H30</f>
        <v>0</v>
      </c>
      <c r="J27" s="9">
        <f>'0807'!H30</f>
        <v>0</v>
      </c>
      <c r="K27" s="9">
        <f>'0907'!H30</f>
        <v>0</v>
      </c>
      <c r="L27" s="9">
        <f>'1007'!H30</f>
        <v>0</v>
      </c>
      <c r="M27" s="9">
        <f>'1107'!H30</f>
        <v>0</v>
      </c>
      <c r="N27" s="9">
        <f>'1207'!H30</f>
        <v>0</v>
      </c>
      <c r="O27" s="8">
        <f t="shared" si="4"/>
        <v>99800</v>
      </c>
    </row>
    <row r="28" spans="1:15">
      <c r="A28" s="4"/>
      <c r="B28" s="4" t="s">
        <v>29</v>
      </c>
      <c r="C28" s="9">
        <f>'0107'!H31</f>
        <v>0</v>
      </c>
      <c r="D28" s="9">
        <f>'0207'!H31</f>
        <v>0</v>
      </c>
      <c r="E28" s="9">
        <f>'0307'!H31</f>
        <v>132000</v>
      </c>
      <c r="F28" s="9">
        <f>'0407'!H31</f>
        <v>0</v>
      </c>
      <c r="G28" s="9">
        <f>'0507'!H31</f>
        <v>0</v>
      </c>
      <c r="H28" s="9">
        <f>'0607'!H31</f>
        <v>100000</v>
      </c>
      <c r="I28" s="9">
        <f>'0707'!H31</f>
        <v>0</v>
      </c>
      <c r="J28" s="9">
        <f>'0807'!H31</f>
        <v>0</v>
      </c>
      <c r="K28" s="9">
        <f>'0907'!H31</f>
        <v>102000</v>
      </c>
      <c r="L28" s="9">
        <f>'1007'!H31</f>
        <v>0</v>
      </c>
      <c r="M28" s="9">
        <f>'1107'!H31</f>
        <v>0</v>
      </c>
      <c r="N28" s="9">
        <f>'1207'!H31</f>
        <v>0</v>
      </c>
      <c r="O28" s="8">
        <f t="shared" si="4"/>
        <v>334000</v>
      </c>
    </row>
    <row r="29" spans="1:15">
      <c r="A29" s="4"/>
      <c r="B29" s="4" t="s">
        <v>30</v>
      </c>
      <c r="C29" s="9">
        <f>'0107'!H32</f>
        <v>920000</v>
      </c>
      <c r="D29" s="9">
        <f>'0207'!H32</f>
        <v>812500</v>
      </c>
      <c r="E29" s="9">
        <f>'0307'!H32</f>
        <v>756000</v>
      </c>
      <c r="F29" s="9">
        <f>'0407'!H32</f>
        <v>1060000</v>
      </c>
      <c r="G29" s="9">
        <f>'0507'!H32</f>
        <v>900000</v>
      </c>
      <c r="H29" s="9">
        <f>'0607'!H32</f>
        <v>768000</v>
      </c>
      <c r="I29" s="9">
        <f>'0707'!H32</f>
        <v>804000</v>
      </c>
      <c r="J29" s="9">
        <f>'0807'!H32</f>
        <v>850000</v>
      </c>
      <c r="K29" s="9">
        <f>'0907'!H32</f>
        <v>2300000</v>
      </c>
      <c r="L29" s="9">
        <f>'1007'!H32</f>
        <v>0</v>
      </c>
      <c r="M29" s="9">
        <f>'1107'!H32</f>
        <v>950000</v>
      </c>
      <c r="N29" s="9">
        <f>'1207'!H32</f>
        <v>711000</v>
      </c>
      <c r="O29" s="8">
        <f t="shared" si="4"/>
        <v>10831500</v>
      </c>
    </row>
    <row r="30" spans="1:15">
      <c r="A30" s="4"/>
      <c r="B30" s="4" t="s">
        <v>91</v>
      </c>
      <c r="C30" s="9"/>
      <c r="D30" s="9"/>
      <c r="E30" s="9"/>
      <c r="F30" s="9"/>
      <c r="G30" s="9"/>
      <c r="H30" s="9"/>
      <c r="I30" s="9">
        <f>'0707'!H35</f>
        <v>7000000</v>
      </c>
      <c r="J30" s="9"/>
      <c r="K30" s="9"/>
      <c r="L30" s="9"/>
      <c r="M30" s="9">
        <f>'1107'!H35</f>
        <v>2000000</v>
      </c>
      <c r="N30" s="9"/>
      <c r="O30" s="8">
        <f t="shared" si="4"/>
        <v>9000000</v>
      </c>
    </row>
    <row r="31" spans="1:15">
      <c r="A31" s="4"/>
      <c r="B31" s="4" t="s">
        <v>83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8">
        <f t="shared" si="4"/>
        <v>0</v>
      </c>
    </row>
    <row r="32" spans="1:15">
      <c r="A32" s="4"/>
      <c r="B32" s="4" t="s">
        <v>85</v>
      </c>
      <c r="C32" s="9"/>
      <c r="D32" s="9"/>
      <c r="E32" s="9">
        <f>'0307'!H34</f>
        <v>5000000</v>
      </c>
      <c r="F32" s="9"/>
      <c r="G32" s="9"/>
      <c r="H32" s="9"/>
      <c r="I32" s="9"/>
      <c r="J32" s="9"/>
      <c r="K32" s="9"/>
      <c r="L32" s="9"/>
      <c r="M32" s="9"/>
      <c r="N32" s="9"/>
      <c r="O32" s="8">
        <f t="shared" si="4"/>
        <v>5000000</v>
      </c>
    </row>
    <row r="33" spans="1:15">
      <c r="A33" s="4"/>
      <c r="B33" s="4" t="s">
        <v>86</v>
      </c>
      <c r="C33" s="9"/>
      <c r="D33" s="9"/>
      <c r="E33" s="9"/>
      <c r="F33" s="9"/>
      <c r="G33" s="9"/>
      <c r="H33" s="9">
        <f>'0607'!H33</f>
        <v>200000</v>
      </c>
      <c r="I33" s="9">
        <f>'0707'!H33</f>
        <v>200000</v>
      </c>
      <c r="J33" s="9"/>
      <c r="K33" s="9"/>
      <c r="L33" s="9"/>
      <c r="M33" s="9"/>
      <c r="N33" s="9"/>
      <c r="O33" s="8">
        <f t="shared" si="4"/>
        <v>400000</v>
      </c>
    </row>
    <row r="34" spans="1:15">
      <c r="A34" s="4"/>
      <c r="B34" s="4" t="s">
        <v>81</v>
      </c>
      <c r="C34" s="9"/>
      <c r="D34" s="9"/>
      <c r="E34" s="9"/>
      <c r="F34" s="9"/>
      <c r="G34" s="9"/>
      <c r="H34" s="9"/>
      <c r="I34" s="9">
        <f>'0707'!H36</f>
        <v>550000</v>
      </c>
      <c r="J34" s="9"/>
      <c r="K34" s="9"/>
      <c r="L34" s="9"/>
      <c r="M34" s="9"/>
      <c r="N34" s="9"/>
      <c r="O34" s="8">
        <f t="shared" si="4"/>
        <v>550000</v>
      </c>
    </row>
    <row r="35" spans="1:15">
      <c r="A35" s="4"/>
      <c r="B35" s="4" t="s">
        <v>82</v>
      </c>
      <c r="C35" s="9"/>
      <c r="D35" s="9"/>
      <c r="E35" s="9"/>
      <c r="F35" s="9"/>
      <c r="G35" s="9"/>
      <c r="H35" s="9"/>
      <c r="I35" s="9"/>
      <c r="J35" s="9"/>
      <c r="K35" s="9"/>
      <c r="L35" s="9">
        <f>'1007'!H37</f>
        <v>262200</v>
      </c>
      <c r="M35" s="9">
        <f>'1107'!H37</f>
        <v>1000000</v>
      </c>
      <c r="N35" s="9">
        <f>'1207'!H37</f>
        <v>35183000</v>
      </c>
      <c r="O35" s="8">
        <f t="shared" si="4"/>
        <v>36445200</v>
      </c>
    </row>
    <row r="36" spans="1:15">
      <c r="A36" s="4"/>
      <c r="B36" s="4" t="s">
        <v>83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8">
        <f t="shared" si="4"/>
        <v>0</v>
      </c>
    </row>
    <row r="37" spans="1:15">
      <c r="A37" s="4"/>
      <c r="B37" s="4" t="s">
        <v>87</v>
      </c>
      <c r="C37" s="9"/>
      <c r="D37" s="9">
        <f>'0207'!H35</f>
        <v>200000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8">
        <f t="shared" si="4"/>
        <v>200000</v>
      </c>
    </row>
    <row r="38" spans="1:15">
      <c r="A38" s="4"/>
      <c r="B38" s="4" t="s">
        <v>88</v>
      </c>
      <c r="C38" s="9">
        <f>'0107'!H33</f>
        <v>1500000</v>
      </c>
      <c r="D38" s="9">
        <f>'0207'!H33</f>
        <v>4000000</v>
      </c>
      <c r="E38" s="9">
        <f>'0307'!H33</f>
        <v>2350000</v>
      </c>
      <c r="F38" s="9"/>
      <c r="G38" s="9"/>
      <c r="H38" s="9"/>
      <c r="I38" s="9"/>
      <c r="J38" s="9"/>
      <c r="K38" s="9"/>
      <c r="L38" s="9"/>
      <c r="M38" s="9"/>
      <c r="N38" s="9"/>
      <c r="O38" s="8">
        <f t="shared" si="4"/>
        <v>7850000</v>
      </c>
    </row>
    <row r="39" spans="1:15">
      <c r="A39" s="4"/>
      <c r="B39" s="4" t="s">
        <v>45</v>
      </c>
      <c r="C39" s="9"/>
      <c r="D39" s="9"/>
      <c r="E39" s="9">
        <f>'0307'!H35</f>
        <v>2400000</v>
      </c>
      <c r="F39" s="9">
        <f>'0407'!H35</f>
        <v>4000000</v>
      </c>
      <c r="G39" s="9"/>
      <c r="H39" s="9"/>
      <c r="I39" s="9"/>
      <c r="J39" s="9"/>
      <c r="K39" s="9"/>
      <c r="L39" s="9"/>
      <c r="M39" s="9"/>
      <c r="N39" s="9"/>
      <c r="O39" s="8">
        <f t="shared" si="4"/>
        <v>6400000</v>
      </c>
    </row>
    <row r="40" spans="1:15">
      <c r="A40" s="4"/>
      <c r="B40" s="4" t="s">
        <v>89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8">
        <f t="shared" si="4"/>
        <v>0</v>
      </c>
    </row>
    <row r="41" spans="1:15">
      <c r="A41" s="4"/>
      <c r="B41" s="4" t="s">
        <v>15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8">
        <f t="shared" si="4"/>
        <v>0</v>
      </c>
    </row>
    <row r="42" spans="1:15">
      <c r="A42" s="4"/>
      <c r="B42" s="13" t="s">
        <v>6</v>
      </c>
      <c r="C42" s="8">
        <f>SUM(C17:C41)</f>
        <v>4848800</v>
      </c>
      <c r="D42" s="8">
        <f>SUM(D17:D41)</f>
        <v>10253500</v>
      </c>
      <c r="E42" s="8">
        <f>SUM(E17:E41)</f>
        <v>14777000</v>
      </c>
      <c r="F42" s="8">
        <f t="shared" ref="F42:L42" si="5">SUM(F17:F41)</f>
        <v>6801000</v>
      </c>
      <c r="G42" s="8">
        <f t="shared" si="5"/>
        <v>5002000</v>
      </c>
      <c r="H42" s="8">
        <f t="shared" si="5"/>
        <v>5598000</v>
      </c>
      <c r="I42" s="8">
        <f t="shared" si="5"/>
        <v>13627000</v>
      </c>
      <c r="J42" s="8">
        <f t="shared" si="5"/>
        <v>2577000</v>
      </c>
      <c r="K42" s="8">
        <f t="shared" si="5"/>
        <v>8974000</v>
      </c>
      <c r="L42" s="8">
        <f t="shared" si="5"/>
        <v>1612200</v>
      </c>
      <c r="M42" s="8">
        <f>SUM(M17:M41)</f>
        <v>8270000</v>
      </c>
      <c r="N42" s="8">
        <f t="shared" ref="N42" si="6">SUM(N16:N41)</f>
        <v>40280000</v>
      </c>
      <c r="O42" s="8">
        <f>SUM(O17:O41)</f>
        <v>122620500</v>
      </c>
    </row>
    <row r="43" spans="1:15">
      <c r="A43" s="4"/>
      <c r="B43" s="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4"/>
    </row>
    <row r="44" spans="1:15">
      <c r="A44" s="4" t="s">
        <v>16</v>
      </c>
      <c r="B44" s="13" t="s">
        <v>34</v>
      </c>
      <c r="C44" s="8">
        <f>C7+C15-C42</f>
        <v>16632450</v>
      </c>
      <c r="D44" s="8">
        <f t="shared" ref="D44:K44" si="7">+D7+D15-D42</f>
        <v>17085450</v>
      </c>
      <c r="E44" s="8">
        <f t="shared" si="7"/>
        <v>6351550</v>
      </c>
      <c r="F44" s="8">
        <f t="shared" si="7"/>
        <v>1993050</v>
      </c>
      <c r="G44" s="8">
        <f t="shared" si="7"/>
        <v>8641950</v>
      </c>
      <c r="H44" s="8">
        <f t="shared" si="7"/>
        <v>9413950</v>
      </c>
      <c r="I44" s="8">
        <f t="shared" si="7"/>
        <v>2370050</v>
      </c>
      <c r="J44" s="8">
        <f t="shared" si="7"/>
        <v>2740550</v>
      </c>
      <c r="K44" s="8">
        <f t="shared" si="7"/>
        <v>5588050</v>
      </c>
      <c r="L44" s="8">
        <f>+L7+L15-L42</f>
        <v>6486450</v>
      </c>
      <c r="M44" s="8">
        <f>+M7+M15-M42</f>
        <v>12051050</v>
      </c>
      <c r="N44" s="8">
        <f>+N7+N15-N42</f>
        <v>13752150</v>
      </c>
      <c r="O44" s="9"/>
    </row>
    <row r="45" spans="1:15">
      <c r="O45" s="10"/>
    </row>
    <row r="46" spans="1:15">
      <c r="A46" s="18" t="s">
        <v>90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L48" t="s">
        <v>35</v>
      </c>
    </row>
    <row r="49" spans="3:13">
      <c r="C49" t="s">
        <v>36</v>
      </c>
      <c r="M49" t="s">
        <v>37</v>
      </c>
    </row>
    <row r="53" spans="3:13">
      <c r="C53" s="15" t="s">
        <v>38</v>
      </c>
      <c r="D53" s="15"/>
      <c r="E53" s="15"/>
      <c r="F53" s="15"/>
      <c r="G53" s="15"/>
      <c r="H53" s="15"/>
      <c r="I53" s="15"/>
      <c r="J53" s="15"/>
      <c r="K53" s="15"/>
      <c r="M53" s="15" t="s">
        <v>39</v>
      </c>
    </row>
  </sheetData>
  <mergeCells count="6">
    <mergeCell ref="A46:O46"/>
    <mergeCell ref="A3:O3"/>
    <mergeCell ref="A4:O4"/>
    <mergeCell ref="A5:A6"/>
    <mergeCell ref="B5:B6"/>
    <mergeCell ref="C5:O5"/>
  </mergeCells>
  <pageMargins left="0.91" right="0.14000000000000001" top="0.38" bottom="0.21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0107</vt:lpstr>
      <vt:lpstr>0207</vt:lpstr>
      <vt:lpstr>0307</vt:lpstr>
      <vt:lpstr>0407</vt:lpstr>
      <vt:lpstr>0507</vt:lpstr>
      <vt:lpstr>0607</vt:lpstr>
      <vt:lpstr>0707</vt:lpstr>
      <vt:lpstr>0807</vt:lpstr>
      <vt:lpstr>0907</vt:lpstr>
      <vt:lpstr>1007</vt:lpstr>
      <vt:lpstr>1107</vt:lpstr>
      <vt:lpstr>1207</vt:lpstr>
      <vt:lpstr>SUM07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Satellite-L310</cp:lastModifiedBy>
  <cp:lastPrinted>2010-09-04T03:53:10Z</cp:lastPrinted>
  <dcterms:created xsi:type="dcterms:W3CDTF">2010-09-02T03:55:49Z</dcterms:created>
  <dcterms:modified xsi:type="dcterms:W3CDTF">2010-09-04T04:15:45Z</dcterms:modified>
</cp:coreProperties>
</file>